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60" windowWidth="27885" windowHeight="11460" activeTab="2"/>
  </bookViews>
  <sheets>
    <sheet name="школы" sheetId="1" r:id="rId1"/>
    <sheet name="детские сады" sheetId="2" r:id="rId2"/>
    <sheet name="детские лагеря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3" l="1"/>
  <c r="Z17" i="3"/>
  <c r="AA17" i="3" s="1"/>
  <c r="X17" i="3"/>
  <c r="T17" i="3"/>
  <c r="P17" i="3"/>
  <c r="L17" i="3"/>
  <c r="Y17" i="3" s="1"/>
  <c r="H17" i="3"/>
  <c r="AA16" i="3"/>
  <c r="Z16" i="3"/>
  <c r="X16" i="3"/>
  <c r="Y16" i="3" s="1"/>
  <c r="T16" i="3"/>
  <c r="P16" i="3"/>
  <c r="L16" i="3"/>
  <c r="H16" i="3"/>
  <c r="Z15" i="3"/>
  <c r="AA15" i="3" s="1"/>
  <c r="X15" i="3"/>
  <c r="T15" i="3"/>
  <c r="P15" i="3"/>
  <c r="L15" i="3"/>
  <c r="Y15" i="3" s="1"/>
  <c r="H15" i="3"/>
  <c r="D13" i="3"/>
  <c r="Z12" i="3"/>
  <c r="AA12" i="3" s="1"/>
  <c r="X12" i="3"/>
  <c r="T12" i="3"/>
  <c r="P12" i="3"/>
  <c r="L12" i="3"/>
  <c r="Y12" i="3" s="1"/>
  <c r="H12" i="3"/>
  <c r="AA11" i="3"/>
  <c r="Z11" i="3"/>
  <c r="X11" i="3"/>
  <c r="Y11" i="3" s="1"/>
  <c r="T11" i="3"/>
  <c r="P11" i="3"/>
  <c r="L11" i="3"/>
  <c r="H11" i="3"/>
  <c r="Z10" i="3"/>
  <c r="AA10" i="3" s="1"/>
  <c r="X10" i="3"/>
  <c r="T10" i="3"/>
  <c r="P10" i="3"/>
  <c r="L10" i="3"/>
  <c r="Y10" i="3" s="1"/>
  <c r="H10" i="3"/>
  <c r="D8" i="3"/>
  <c r="X7" i="3"/>
  <c r="T7" i="3"/>
  <c r="L7" i="3"/>
  <c r="H7" i="3"/>
  <c r="Y7" i="3" s="1"/>
  <c r="Z6" i="3"/>
  <c r="AA6" i="3" s="1"/>
  <c r="X6" i="3"/>
  <c r="Y6" i="3" s="1"/>
  <c r="T6" i="3"/>
  <c r="P6" i="3"/>
  <c r="L6" i="3"/>
  <c r="H6" i="3"/>
  <c r="Z21" i="2"/>
  <c r="AA21" i="2" s="1"/>
  <c r="X21" i="2"/>
  <c r="T21" i="2"/>
  <c r="P21" i="2"/>
  <c r="L21" i="2"/>
  <c r="H21" i="2"/>
  <c r="Y21" i="2" s="1"/>
  <c r="Z20" i="2"/>
  <c r="AA20" i="2" s="1"/>
  <c r="X20" i="2"/>
  <c r="T20" i="2"/>
  <c r="P20" i="2"/>
  <c r="L20" i="2"/>
  <c r="H20" i="2"/>
  <c r="Y20" i="2" s="1"/>
  <c r="Z19" i="2"/>
  <c r="AA19" i="2" s="1"/>
  <c r="X19" i="2"/>
  <c r="T19" i="2"/>
  <c r="P19" i="2"/>
  <c r="L19" i="2"/>
  <c r="H19" i="2"/>
  <c r="Y19" i="2" s="1"/>
  <c r="D19" i="2"/>
  <c r="AA18" i="2"/>
  <c r="Z18" i="2"/>
  <c r="X18" i="2"/>
  <c r="T18" i="2"/>
  <c r="P18" i="2"/>
  <c r="L18" i="2"/>
  <c r="H18" i="2"/>
  <c r="Y18" i="2" s="1"/>
  <c r="Z15" i="2"/>
  <c r="AA15" i="2" s="1"/>
  <c r="X15" i="2"/>
  <c r="T15" i="2"/>
  <c r="P15" i="2"/>
  <c r="L15" i="2"/>
  <c r="H15" i="2"/>
  <c r="Y15" i="2" s="1"/>
  <c r="Z14" i="2"/>
  <c r="AA14" i="2" s="1"/>
  <c r="X14" i="2"/>
  <c r="T14" i="2"/>
  <c r="P14" i="2"/>
  <c r="L14" i="2"/>
  <c r="H14" i="2"/>
  <c r="Y14" i="2" s="1"/>
  <c r="Z13" i="2"/>
  <c r="AA13" i="2" s="1"/>
  <c r="X13" i="2"/>
  <c r="T13" i="2"/>
  <c r="P13" i="2"/>
  <c r="L13" i="2"/>
  <c r="H13" i="2"/>
  <c r="Y13" i="2" s="1"/>
  <c r="Z12" i="2"/>
  <c r="AA12" i="2" s="1"/>
  <c r="Z9" i="2"/>
  <c r="AA9" i="2" s="1"/>
  <c r="X9" i="2"/>
  <c r="T9" i="2"/>
  <c r="P9" i="2"/>
  <c r="L9" i="2"/>
  <c r="Y9" i="2" s="1"/>
  <c r="H9" i="2"/>
  <c r="AA8" i="2"/>
  <c r="Z8" i="2"/>
  <c r="X8" i="2"/>
  <c r="T8" i="2"/>
  <c r="P8" i="2"/>
  <c r="L8" i="2"/>
  <c r="H8" i="2"/>
  <c r="Y8" i="2" s="1"/>
  <c r="Z7" i="2"/>
  <c r="AA7" i="2" s="1"/>
  <c r="X7" i="2"/>
  <c r="T7" i="2"/>
  <c r="P7" i="2"/>
  <c r="L7" i="2"/>
  <c r="Y7" i="2" s="1"/>
  <c r="H7" i="2"/>
  <c r="AA6" i="2"/>
  <c r="Z6" i="2"/>
  <c r="X6" i="2"/>
  <c r="T6" i="2"/>
  <c r="P6" i="2"/>
  <c r="L6" i="2"/>
  <c r="H6" i="2"/>
  <c r="Y6" i="2" s="1"/>
  <c r="AB10" i="3" l="1"/>
  <c r="AC10" i="3"/>
  <c r="AB15" i="3"/>
  <c r="AC15" i="3" s="1"/>
  <c r="AC18" i="3" s="1"/>
  <c r="AB6" i="3"/>
  <c r="AC6" i="3" s="1"/>
  <c r="AC8" i="3" s="1"/>
  <c r="AB12" i="3"/>
  <c r="AC12" i="3" s="1"/>
  <c r="AB17" i="3"/>
  <c r="AC17" i="3"/>
  <c r="AC11" i="3"/>
  <c r="AB11" i="3"/>
  <c r="AB16" i="3"/>
  <c r="AC16" i="3" s="1"/>
  <c r="AB7" i="2"/>
  <c r="AC7" i="2"/>
  <c r="AC13" i="2"/>
  <c r="AB13" i="2"/>
  <c r="AB15" i="2"/>
  <c r="AC15" i="2" s="1"/>
  <c r="AB9" i="2"/>
  <c r="AC9" i="2" s="1"/>
  <c r="AB12" i="2"/>
  <c r="AC12" i="2" s="1"/>
  <c r="AC16" i="2" s="1"/>
  <c r="AB14" i="2"/>
  <c r="AC14" i="2" s="1"/>
  <c r="AB19" i="2"/>
  <c r="AC19" i="2" s="1"/>
  <c r="AB21" i="2"/>
  <c r="AC21" i="2"/>
  <c r="AC18" i="2"/>
  <c r="AB20" i="2"/>
  <c r="AC20" i="2" s="1"/>
  <c r="AB6" i="2"/>
  <c r="AC6" i="2" s="1"/>
  <c r="AB8" i="2"/>
  <c r="AC8" i="2" s="1"/>
  <c r="AB18" i="2"/>
  <c r="AC13" i="3" l="1"/>
  <c r="AC10" i="2"/>
  <c r="AC22" i="2"/>
  <c r="AD21" i="1" l="1"/>
  <c r="AE21" i="1" s="1"/>
  <c r="AF21" i="1" s="1"/>
  <c r="AB21" i="1"/>
  <c r="X21" i="1"/>
  <c r="T21" i="1"/>
  <c r="P21" i="1"/>
  <c r="L21" i="1"/>
  <c r="H21" i="1"/>
  <c r="AC21" i="1" l="1"/>
  <c r="AG21" i="1"/>
  <c r="AD20" i="1"/>
  <c r="AE20" i="1" s="1"/>
  <c r="AF20" i="1" s="1"/>
  <c r="AG20" i="1" s="1"/>
  <c r="AB20" i="1"/>
  <c r="X20" i="1"/>
  <c r="T20" i="1"/>
  <c r="P20" i="1"/>
  <c r="L20" i="1"/>
  <c r="H20" i="1"/>
  <c r="AD16" i="1"/>
  <c r="AE16" i="1" s="1"/>
  <c r="AD15" i="1"/>
  <c r="AE15" i="1" s="1"/>
  <c r="AF15" i="1" s="1"/>
  <c r="AG15" i="1" s="1"/>
  <c r="AD14" i="1"/>
  <c r="AE14" i="1" s="1"/>
  <c r="AD10" i="1"/>
  <c r="AE10" i="1" s="1"/>
  <c r="AD11" i="1"/>
  <c r="AE11" i="1" s="1"/>
  <c r="AF11" i="1" s="1"/>
  <c r="AG11" i="1" s="1"/>
  <c r="AD5" i="1"/>
  <c r="AE5" i="1" s="1"/>
  <c r="AF5" i="1" s="1"/>
  <c r="AD6" i="1"/>
  <c r="AE6" i="1" s="1"/>
  <c r="AD7" i="1"/>
  <c r="AE7" i="1" s="1"/>
  <c r="AF7" i="1" s="1"/>
  <c r="AG7" i="1" s="1"/>
  <c r="AD8" i="1"/>
  <c r="AE8" i="1" s="1"/>
  <c r="AF8" i="1" s="1"/>
  <c r="AG8" i="1" s="1"/>
  <c r="AD9" i="1"/>
  <c r="AE9" i="1" s="1"/>
  <c r="AF9" i="1" s="1"/>
  <c r="AG9" i="1" s="1"/>
  <c r="AD4" i="1"/>
  <c r="AE4" i="1" s="1"/>
  <c r="AD19" i="1" l="1"/>
  <c r="AE19" i="1" s="1"/>
  <c r="AF19" i="1" s="1"/>
  <c r="AG19" i="1" s="1"/>
  <c r="AG22" i="1" s="1"/>
  <c r="AF10" i="1"/>
  <c r="AG10" i="1" s="1"/>
  <c r="AC20" i="1"/>
  <c r="AF16" i="1"/>
  <c r="AG16" i="1" s="1"/>
  <c r="AF4" i="1"/>
  <c r="AG4" i="1" s="1"/>
  <c r="AG5" i="1"/>
  <c r="AF6" i="1"/>
  <c r="AG6" i="1" s="1"/>
  <c r="AF14" i="1"/>
  <c r="AG14" i="1" s="1"/>
  <c r="AG17" i="1" l="1"/>
  <c r="AG12" i="1"/>
  <c r="AB10" i="1" l="1"/>
  <c r="X10" i="1"/>
  <c r="T10" i="1"/>
  <c r="P10" i="1"/>
  <c r="L10" i="1"/>
  <c r="H10" i="1"/>
  <c r="AC10" i="1" l="1"/>
  <c r="AB11" i="1"/>
  <c r="X11" i="1"/>
  <c r="T11" i="1"/>
  <c r="T9" i="1"/>
  <c r="P11" i="1"/>
  <c r="L11" i="1"/>
  <c r="H11" i="1"/>
  <c r="AC11" i="1" l="1"/>
  <c r="AB9" i="1" l="1"/>
  <c r="X9" i="1"/>
  <c r="P9" i="1"/>
  <c r="L9" i="1"/>
  <c r="H9" i="1"/>
  <c r="AC9" i="1" l="1"/>
</calcChain>
</file>

<file path=xl/sharedStrings.xml><?xml version="1.0" encoding="utf-8"?>
<sst xmlns="http://schemas.openxmlformats.org/spreadsheetml/2006/main" count="207" uniqueCount="74">
  <si>
    <t>Сроки выполнения работ</t>
  </si>
  <si>
    <t>2022 год</t>
  </si>
  <si>
    <t>2023 год</t>
  </si>
  <si>
    <t>2020-2022</t>
  </si>
  <si>
    <t>2020-2021</t>
  </si>
  <si>
    <r>
      <t xml:space="preserve">Кикеринская СОШ Волосовский район </t>
    </r>
    <r>
      <rPr>
        <b/>
        <i/>
        <sz val="14"/>
        <rFont val="Times New Roman"/>
        <family val="1"/>
        <charset val="204"/>
      </rPr>
      <t>(переходящий)</t>
    </r>
  </si>
  <si>
    <t>МОУ "Толмачевская СОШ", Лужский район</t>
  </si>
  <si>
    <t>№ п/п</t>
  </si>
  <si>
    <t>2021-2023</t>
  </si>
  <si>
    <r>
      <t xml:space="preserve">МБОУ "Гатчинская СОШ №4" </t>
    </r>
    <r>
      <rPr>
        <b/>
        <i/>
        <sz val="14"/>
        <rFont val="Times New Roman"/>
        <family val="1"/>
        <charset val="204"/>
      </rPr>
      <t>(переходящий)</t>
    </r>
  </si>
  <si>
    <t xml:space="preserve">2021 год </t>
  </si>
  <si>
    <r>
      <t xml:space="preserve">Войсковицкая СОШ №1 Гатчинский район </t>
    </r>
    <r>
      <rPr>
        <b/>
        <i/>
        <sz val="14"/>
        <rFont val="Times New Roman"/>
        <family val="1"/>
        <charset val="204"/>
      </rPr>
      <t>(переходящий)</t>
    </r>
  </si>
  <si>
    <r>
      <t xml:space="preserve">МОУ "Громовская СОШ" п. Суходолье Приозерский район  </t>
    </r>
    <r>
      <rPr>
        <b/>
        <i/>
        <sz val="14"/>
        <rFont val="Times New Roman"/>
        <family val="1"/>
        <charset val="204"/>
      </rPr>
      <t>(переходящий)</t>
    </r>
  </si>
  <si>
    <t>Вес</t>
  </si>
  <si>
    <t>Итого</t>
  </si>
  <si>
    <t>Продолжительность эксплуатации объекта после ввода в эксплуатацию и последнего капитального ремонта (лет)</t>
  </si>
  <si>
    <t>Наличие проектной (сметной) документации на проведение мероприятий по реновации объекта, имеющей государственную экспертизу (да/нет)</t>
  </si>
  <si>
    <t>Удаленность объекта от других организаций общего образования (км)</t>
  </si>
  <si>
    <t>нет</t>
  </si>
  <si>
    <t>Количество обучающихся (чел)</t>
  </si>
  <si>
    <t>Наличие второй смены (да/нет)</t>
  </si>
  <si>
    <t>да</t>
  </si>
  <si>
    <t>Комплексность проводимых мероприятий по реновации объекта</t>
  </si>
  <si>
    <t>2021-2022</t>
  </si>
  <si>
    <t>МБОУ "Гатчинская СОШ №4", г.Гатчина</t>
  </si>
  <si>
    <t>МОУ "Гостилицкая ОШ", Ломоносовский район</t>
  </si>
  <si>
    <t>Тосненский район,  МКОУ "Любанская СОШ"</t>
  </si>
  <si>
    <t>ВСЕГО: ОБОРУДОВАНИЕ</t>
  </si>
  <si>
    <t>Объем средств на ремонт и оборудование</t>
  </si>
  <si>
    <t>Объем средств МБ</t>
  </si>
  <si>
    <t>Объем средств ОБ</t>
  </si>
  <si>
    <r>
      <t xml:space="preserve">Тосненский район,  МКОУ "Любанская СОШ" </t>
    </r>
    <r>
      <rPr>
        <b/>
        <i/>
        <sz val="14"/>
        <rFont val="Times New Roman"/>
        <family val="1"/>
        <charset val="204"/>
      </rPr>
      <t>(переходящий)</t>
    </r>
  </si>
  <si>
    <t>2023-2024</t>
  </si>
  <si>
    <t>МБОУ "Гимназия" корпус №4" Выборг</t>
  </si>
  <si>
    <r>
      <t xml:space="preserve">МОУ СОШ № 4 г.п.. Сосновый Бор </t>
    </r>
    <r>
      <rPr>
        <b/>
        <i/>
        <sz val="14"/>
        <rFont val="Times New Roman"/>
        <family val="1"/>
        <charset val="204"/>
      </rPr>
      <t>(переходящий)</t>
    </r>
  </si>
  <si>
    <t>Балл</t>
  </si>
  <si>
    <t>ВСЕГО баллов</t>
  </si>
  <si>
    <t>Реновация организаций общего образования в 2021-2023 гг</t>
  </si>
  <si>
    <t>Стоимость работ (тыс. руб.)</t>
  </si>
  <si>
    <t>Наименование и местонахождение организации общего образования</t>
  </si>
  <si>
    <t>ИТОГО (План 300 000,00 тыс.руб.)</t>
  </si>
  <si>
    <t>ИТОГО (План 504 955,00 тыс.руб.)</t>
  </si>
  <si>
    <r>
      <t xml:space="preserve">МОБУ Сясьстройская № 1 СОШ  Волховский район </t>
    </r>
    <r>
      <rPr>
        <b/>
        <i/>
        <sz val="14"/>
        <rFont val="Times New Roman"/>
        <family val="1"/>
        <charset val="204"/>
      </rPr>
      <t>(переходящий)</t>
    </r>
  </si>
  <si>
    <t>Реновация  организаций дошкольного образования в 2021 - 2023 годах</t>
  </si>
  <si>
    <t>Наименование и местонахождение детского сада</t>
  </si>
  <si>
    <t>Стоимость работ (тыс.руб.)</t>
  </si>
  <si>
    <t>Количество воспитанников (чел)</t>
  </si>
  <si>
    <t>ВСЕГО</t>
  </si>
  <si>
    <t>2021 год</t>
  </si>
  <si>
    <r>
      <t xml:space="preserve">МАДОУ "Детский сад № 6" г. Кириши </t>
    </r>
    <r>
      <rPr>
        <b/>
        <i/>
        <sz val="14"/>
        <color theme="1"/>
        <rFont val="Times New Roman"/>
        <family val="1"/>
        <charset val="204"/>
      </rPr>
      <t>(переходящий)</t>
    </r>
  </si>
  <si>
    <r>
      <t xml:space="preserve">МБДОУ "Детский сад № 2 "Рябинка" г.Волхов Волховский район, </t>
    </r>
    <r>
      <rPr>
        <b/>
        <i/>
        <sz val="14"/>
        <color theme="1"/>
        <rFont val="Times New Roman"/>
        <family val="1"/>
        <charset val="204"/>
      </rPr>
      <t>(переходящий)</t>
    </r>
  </si>
  <si>
    <t>МОУ "СОШ Токсовский центр образования" дошкольное отделение по адресу:Ленинградская область, Всеволожский район, г.п.Токсово, ул.Дорожников, 26</t>
  </si>
  <si>
    <t xml:space="preserve">МБДОУ "Подпорожский детский сад "21" </t>
  </si>
  <si>
    <t>ИТОГО (План 100 000,00 тыс.руб.)</t>
  </si>
  <si>
    <r>
      <t xml:space="preserve">МОУ "СОШ Токсовский центр образования" дошкольное отделение по адресу:Ленинградская область, Всеволожский район, г.п.Токсово, ул.Дорожников, 26 </t>
    </r>
    <r>
      <rPr>
        <b/>
        <i/>
        <sz val="14"/>
        <color theme="1"/>
        <rFont val="Times New Roman"/>
        <family val="1"/>
        <charset val="204"/>
      </rPr>
      <t>(переходящий)</t>
    </r>
  </si>
  <si>
    <r>
      <t xml:space="preserve">МБДОУ "Подпорожский детский сад "21" </t>
    </r>
    <r>
      <rPr>
        <b/>
        <i/>
        <sz val="14"/>
        <color theme="1"/>
        <rFont val="Times New Roman"/>
        <family val="1"/>
        <charset val="204"/>
      </rPr>
      <t>(переходящий)</t>
    </r>
  </si>
  <si>
    <t>МБОУ "Детский сад 25" Выборг</t>
  </si>
  <si>
    <t>Волосовский  район   "Детский сад № 20", Волосовский район, п. Курск, д.9</t>
  </si>
  <si>
    <t>2022-2023</t>
  </si>
  <si>
    <t>ИТОГО (План 200 000,00 тыс.руб.)</t>
  </si>
  <si>
    <r>
      <t xml:space="preserve">Волосовский  район   "Детский сад № 20", Волосовский район, п. Курск, д.9 </t>
    </r>
    <r>
      <rPr>
        <b/>
        <i/>
        <sz val="14"/>
        <color theme="1"/>
        <rFont val="Times New Roman"/>
        <family val="1"/>
        <charset val="204"/>
      </rPr>
      <t>(переходящий)</t>
    </r>
  </si>
  <si>
    <t xml:space="preserve">Дошкольное отделение "Сланцевская СОШ №6" </t>
  </si>
  <si>
    <t>МДОУ "Детский сад 5 комбинированного вида" Лужский район</t>
  </si>
  <si>
    <t>МАДОУ "Детский сад №4"г.Кириши, пр.Ленина, 19</t>
  </si>
  <si>
    <t xml:space="preserve">2023-2024 </t>
  </si>
  <si>
    <t>Наименование и местонахождение детского лагеря</t>
  </si>
  <si>
    <t>Пропускная способность в смену (чел)</t>
  </si>
  <si>
    <t>Наличие профориентационных смен</t>
  </si>
  <si>
    <t>Детский оздоровительный лагерь "Лесная сказка", пос. Тайцы, Гатчинский район</t>
  </si>
  <si>
    <t>ИТОГО  (План 218 000,00 тыс.руб.)</t>
  </si>
  <si>
    <t>Детский оздоровительный лагерь "Волна", Выборгский район, Селезневское с.п.,пос.Подборовье, пр.Пионерский, д.1</t>
  </si>
  <si>
    <t>Детский оздоровительный лагерь "Бригантина", Кингисеппское поселение, массив Сережино</t>
  </si>
  <si>
    <t>2022-2024</t>
  </si>
  <si>
    <t>МАУ "База отдыха "Орленок", г. Будогощь, Киришский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</si>
</sst>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01">
    <xf numFmtId="0" fontId="0" fillId="0" borderId="0" xfId="0"/>
    <xf numFmtId="0" fontId="3" fillId="0" borderId="0" xfId="0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right" vertical="top"/>
    </xf>
    <xf numFmtId="0" fontId="5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4" fontId="13" fillId="0" borderId="1" xfId="0" applyNumberFormat="1" applyFont="1" applyFill="1" applyBorder="1" applyAlignment="1">
      <alignment vertical="top"/>
    </xf>
    <xf numFmtId="4" fontId="14" fillId="0" borderId="1" xfId="0" applyNumberFormat="1" applyFont="1" applyFill="1" applyBorder="1" applyAlignment="1">
      <alignment vertical="top"/>
    </xf>
    <xf numFmtId="3" fontId="9" fillId="0" borderId="5" xfId="1" applyNumberFormat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2" fontId="2" fillId="0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/>
    <xf numFmtId="0" fontId="0" fillId="0" borderId="4" xfId="0" applyFill="1" applyBorder="1" applyAlignment="1"/>
    <xf numFmtId="0" fontId="2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 shrinkToFit="1"/>
    </xf>
    <xf numFmtId="0" fontId="6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3" fontId="9" fillId="0" borderId="8" xfId="1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5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vertical="top"/>
    </xf>
    <xf numFmtId="4" fontId="14" fillId="0" borderId="6" xfId="0" applyNumberFormat="1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15" fillId="0" borderId="1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"/>
  <sheetViews>
    <sheetView zoomScale="70" zoomScaleNormal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13" sqref="A13:D13"/>
    </sheetView>
  </sheetViews>
  <sheetFormatPr defaultColWidth="8.75" defaultRowHeight="11.25" x14ac:dyDescent="0.25"/>
  <cols>
    <col min="1" max="1" width="11.5" style="5" customWidth="1"/>
    <col min="2" max="2" width="81.125" style="5" customWidth="1"/>
    <col min="3" max="3" width="18" style="1" customWidth="1"/>
    <col min="4" max="4" width="20.125" style="2" customWidth="1"/>
    <col min="5" max="12" width="7.125" style="14" customWidth="1"/>
    <col min="13" max="13" width="15.25" style="15" customWidth="1"/>
    <col min="14" max="16" width="7.125" style="15" customWidth="1"/>
    <col min="17" max="17" width="13.875" style="15" customWidth="1"/>
    <col min="18" max="20" width="7.125" style="15" customWidth="1"/>
    <col min="21" max="21" width="20.125" style="16" customWidth="1"/>
    <col min="22" max="22" width="7.125" style="15" customWidth="1"/>
    <col min="23" max="24" width="7.125" style="16" customWidth="1"/>
    <col min="25" max="25" width="10.5" style="5" customWidth="1"/>
    <col min="26" max="28" width="7.125" style="16" customWidth="1"/>
    <col min="29" max="29" width="7.125" style="5" customWidth="1"/>
    <col min="30" max="30" width="12.125" style="47" customWidth="1"/>
    <col min="31" max="31" width="12.25" style="5" customWidth="1"/>
    <col min="32" max="32" width="11.375" style="47" customWidth="1"/>
    <col min="33" max="33" width="13.375" style="48" customWidth="1"/>
    <col min="34" max="16384" width="8.75" style="5"/>
  </cols>
  <sheetData>
    <row r="1" spans="1:33" ht="53.25" customHeight="1" x14ac:dyDescent="0.25">
      <c r="A1" s="49" t="s">
        <v>37</v>
      </c>
      <c r="B1" s="50"/>
      <c r="C1" s="50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3" s="1" customFormat="1" ht="179.25" customHeight="1" x14ac:dyDescent="0.25">
      <c r="A2" s="31" t="s">
        <v>7</v>
      </c>
      <c r="B2" s="31" t="s">
        <v>39</v>
      </c>
      <c r="C2" s="31" t="s">
        <v>0</v>
      </c>
      <c r="D2" s="28" t="s">
        <v>38</v>
      </c>
      <c r="E2" s="27" t="s">
        <v>19</v>
      </c>
      <c r="F2" s="27" t="s">
        <v>35</v>
      </c>
      <c r="G2" s="27" t="s">
        <v>13</v>
      </c>
      <c r="H2" s="27" t="s">
        <v>14</v>
      </c>
      <c r="I2" s="27" t="s">
        <v>20</v>
      </c>
      <c r="J2" s="27" t="s">
        <v>35</v>
      </c>
      <c r="K2" s="27" t="s">
        <v>13</v>
      </c>
      <c r="L2" s="27" t="s">
        <v>14</v>
      </c>
      <c r="M2" s="27" t="s">
        <v>15</v>
      </c>
      <c r="N2" s="27" t="s">
        <v>35</v>
      </c>
      <c r="O2" s="27" t="s">
        <v>13</v>
      </c>
      <c r="P2" s="27" t="s">
        <v>14</v>
      </c>
      <c r="Q2" s="27" t="s">
        <v>22</v>
      </c>
      <c r="R2" s="27" t="s">
        <v>35</v>
      </c>
      <c r="S2" s="27" t="s">
        <v>13</v>
      </c>
      <c r="T2" s="27" t="s">
        <v>14</v>
      </c>
      <c r="U2" s="27" t="s">
        <v>16</v>
      </c>
      <c r="V2" s="27" t="s">
        <v>35</v>
      </c>
      <c r="W2" s="27" t="s">
        <v>13</v>
      </c>
      <c r="X2" s="27" t="s">
        <v>14</v>
      </c>
      <c r="Y2" s="27" t="s">
        <v>17</v>
      </c>
      <c r="Z2" s="27" t="s">
        <v>35</v>
      </c>
      <c r="AA2" s="27" t="s">
        <v>13</v>
      </c>
      <c r="AB2" s="29" t="s">
        <v>14</v>
      </c>
      <c r="AC2" s="27" t="s">
        <v>36</v>
      </c>
      <c r="AD2" s="35" t="s">
        <v>27</v>
      </c>
      <c r="AE2" s="35" t="s">
        <v>28</v>
      </c>
      <c r="AF2" s="35" t="s">
        <v>29</v>
      </c>
      <c r="AG2" s="35" t="s">
        <v>30</v>
      </c>
    </row>
    <row r="3" spans="1:33" s="1" customFormat="1" ht="18.75" x14ac:dyDescent="0.25">
      <c r="A3" s="54" t="s">
        <v>10</v>
      </c>
      <c r="B3" s="55"/>
      <c r="C3" s="55"/>
      <c r="D3" s="55"/>
      <c r="V3" s="37"/>
      <c r="W3" s="38"/>
      <c r="X3" s="5"/>
      <c r="Y3" s="5"/>
      <c r="Z3" s="5"/>
      <c r="AA3" s="5"/>
      <c r="AB3" s="5"/>
      <c r="AC3" s="9"/>
      <c r="AD3" s="21"/>
      <c r="AE3" s="21"/>
      <c r="AF3" s="21"/>
      <c r="AG3" s="21"/>
    </row>
    <row r="4" spans="1:33" s="1" customFormat="1" ht="19.5" x14ac:dyDescent="0.25">
      <c r="A4" s="3">
        <v>1</v>
      </c>
      <c r="B4" s="22" t="s">
        <v>5</v>
      </c>
      <c r="C4" s="3" t="s">
        <v>3</v>
      </c>
      <c r="D4" s="6">
        <v>111500</v>
      </c>
      <c r="E4" s="13"/>
      <c r="F4" s="13"/>
      <c r="G4" s="10"/>
      <c r="H4" s="10"/>
      <c r="I4" s="13"/>
      <c r="J4" s="13"/>
      <c r="K4" s="10"/>
      <c r="L4" s="10"/>
      <c r="M4" s="11"/>
      <c r="N4" s="11"/>
      <c r="O4" s="12"/>
      <c r="P4" s="12"/>
      <c r="Q4" s="12"/>
      <c r="R4" s="12"/>
      <c r="S4" s="12"/>
      <c r="T4" s="12"/>
      <c r="U4" s="17"/>
      <c r="V4" s="11"/>
      <c r="W4" s="12"/>
      <c r="X4" s="12"/>
      <c r="Y4" s="11"/>
      <c r="Z4" s="17"/>
      <c r="AA4" s="12"/>
      <c r="AB4" s="12"/>
      <c r="AC4" s="13"/>
      <c r="AD4" s="39">
        <f>D4*0.1</f>
        <v>11150</v>
      </c>
      <c r="AE4" s="39">
        <f>AD4+D4</f>
        <v>122650</v>
      </c>
      <c r="AF4" s="39">
        <f>AE4*0.1</f>
        <v>12265</v>
      </c>
      <c r="AG4" s="40">
        <f>AE4-AF4</f>
        <v>110385</v>
      </c>
    </row>
    <row r="5" spans="1:33" s="1" customFormat="1" ht="19.5" x14ac:dyDescent="0.25">
      <c r="A5" s="3">
        <v>2</v>
      </c>
      <c r="B5" s="22" t="s">
        <v>34</v>
      </c>
      <c r="C5" s="3" t="s">
        <v>4</v>
      </c>
      <c r="D5" s="6">
        <v>136475.75</v>
      </c>
      <c r="E5" s="13"/>
      <c r="F5" s="13"/>
      <c r="G5" s="10"/>
      <c r="H5" s="10"/>
      <c r="I5" s="13"/>
      <c r="J5" s="13"/>
      <c r="K5" s="10"/>
      <c r="L5" s="1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  <c r="AD5" s="39">
        <f t="shared" ref="AD5:AD9" si="0">D5*0.1</f>
        <v>13647.575000000001</v>
      </c>
      <c r="AE5" s="39">
        <f t="shared" ref="AE5:AE9" si="1">AD5+D5</f>
        <v>150123.32500000001</v>
      </c>
      <c r="AF5" s="39">
        <f>AE5*0.25</f>
        <v>37530.831250000003</v>
      </c>
      <c r="AG5" s="40">
        <f t="shared" ref="AG5:AG9" si="2">AE5-AF5</f>
        <v>112592.49375000001</v>
      </c>
    </row>
    <row r="6" spans="1:33" s="1" customFormat="1" ht="19.5" x14ac:dyDescent="0.25">
      <c r="A6" s="3">
        <v>3</v>
      </c>
      <c r="B6" s="22" t="s">
        <v>11</v>
      </c>
      <c r="C6" s="3" t="s">
        <v>4</v>
      </c>
      <c r="D6" s="6">
        <v>44698.95</v>
      </c>
      <c r="E6" s="10"/>
      <c r="F6" s="10"/>
      <c r="G6" s="10"/>
      <c r="H6" s="10"/>
      <c r="I6" s="10"/>
      <c r="J6" s="10"/>
      <c r="K6" s="10"/>
      <c r="L6" s="10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3"/>
      <c r="AD6" s="39">
        <f t="shared" si="0"/>
        <v>4469.8949999999995</v>
      </c>
      <c r="AE6" s="39">
        <f t="shared" si="1"/>
        <v>49168.844999999994</v>
      </c>
      <c r="AF6" s="39">
        <f>AE6*0.1</f>
        <v>4916.8845000000001</v>
      </c>
      <c r="AG6" s="40">
        <f t="shared" si="2"/>
        <v>44251.960499999994</v>
      </c>
    </row>
    <row r="7" spans="1:33" s="1" customFormat="1" ht="38.25" x14ac:dyDescent="0.25">
      <c r="A7" s="3">
        <v>4</v>
      </c>
      <c r="B7" s="22" t="s">
        <v>12</v>
      </c>
      <c r="C7" s="3" t="s">
        <v>4</v>
      </c>
      <c r="D7" s="6">
        <v>36938.47</v>
      </c>
      <c r="E7" s="41"/>
      <c r="F7" s="41"/>
      <c r="G7" s="10"/>
      <c r="H7" s="10"/>
      <c r="I7" s="42"/>
      <c r="J7" s="13"/>
      <c r="K7" s="10"/>
      <c r="L7" s="10"/>
      <c r="M7" s="11"/>
      <c r="N7" s="11"/>
      <c r="O7" s="12"/>
      <c r="P7" s="12"/>
      <c r="Q7" s="12"/>
      <c r="R7" s="12"/>
      <c r="S7" s="12"/>
      <c r="T7" s="12"/>
      <c r="U7" s="11"/>
      <c r="V7" s="11"/>
      <c r="W7" s="12"/>
      <c r="X7" s="12"/>
      <c r="Y7" s="11"/>
      <c r="Z7" s="11"/>
      <c r="AA7" s="12"/>
      <c r="AB7" s="12"/>
      <c r="AC7" s="13"/>
      <c r="AD7" s="39">
        <f t="shared" si="0"/>
        <v>3693.8470000000002</v>
      </c>
      <c r="AE7" s="39">
        <f t="shared" si="1"/>
        <v>40632.317000000003</v>
      </c>
      <c r="AF7" s="39">
        <f t="shared" ref="AF7:AF11" si="3">AE7*0.1</f>
        <v>4063.2317000000003</v>
      </c>
      <c r="AG7" s="40">
        <f t="shared" si="2"/>
        <v>36569.085300000006</v>
      </c>
    </row>
    <row r="8" spans="1:33" s="1" customFormat="1" ht="19.5" x14ac:dyDescent="0.25">
      <c r="A8" s="3">
        <v>5</v>
      </c>
      <c r="B8" s="22" t="s">
        <v>42</v>
      </c>
      <c r="C8" s="3" t="s">
        <v>4</v>
      </c>
      <c r="D8" s="6">
        <v>15367.95</v>
      </c>
      <c r="E8" s="13"/>
      <c r="F8" s="13"/>
      <c r="G8" s="10"/>
      <c r="H8" s="10"/>
      <c r="I8" s="13"/>
      <c r="J8" s="13"/>
      <c r="K8" s="10"/>
      <c r="L8" s="10"/>
      <c r="M8" s="11"/>
      <c r="N8" s="11"/>
      <c r="O8" s="12"/>
      <c r="P8" s="12"/>
      <c r="Q8" s="12"/>
      <c r="R8" s="12"/>
      <c r="S8" s="12"/>
      <c r="T8" s="12"/>
      <c r="U8" s="11"/>
      <c r="V8" s="11"/>
      <c r="W8" s="12"/>
      <c r="X8" s="12"/>
      <c r="Y8" s="11"/>
      <c r="Z8" s="11"/>
      <c r="AA8" s="12"/>
      <c r="AB8" s="12"/>
      <c r="AC8" s="13"/>
      <c r="AD8" s="39">
        <f t="shared" si="0"/>
        <v>1536.7950000000001</v>
      </c>
      <c r="AE8" s="39">
        <f t="shared" si="1"/>
        <v>16904.745000000003</v>
      </c>
      <c r="AF8" s="39">
        <f t="shared" si="3"/>
        <v>1690.4745000000003</v>
      </c>
      <c r="AG8" s="40">
        <f t="shared" si="2"/>
        <v>15214.270500000002</v>
      </c>
    </row>
    <row r="9" spans="1:33" s="1" customFormat="1" ht="18.75" x14ac:dyDescent="0.25">
      <c r="A9" s="3">
        <v>6</v>
      </c>
      <c r="B9" s="22" t="s">
        <v>24</v>
      </c>
      <c r="C9" s="3" t="s">
        <v>8</v>
      </c>
      <c r="D9" s="6">
        <v>50000</v>
      </c>
      <c r="E9" s="13">
        <v>604</v>
      </c>
      <c r="F9" s="13">
        <v>5</v>
      </c>
      <c r="G9" s="10">
        <v>30</v>
      </c>
      <c r="H9" s="10">
        <f t="shared" ref="H9:H11" si="4">F9*G9</f>
        <v>150</v>
      </c>
      <c r="I9" s="13" t="s">
        <v>21</v>
      </c>
      <c r="J9" s="13">
        <v>1</v>
      </c>
      <c r="K9" s="10">
        <v>15</v>
      </c>
      <c r="L9" s="10">
        <f t="shared" ref="L9:L10" si="5">J9*K9</f>
        <v>15</v>
      </c>
      <c r="M9" s="11">
        <v>75</v>
      </c>
      <c r="N9" s="11">
        <v>5</v>
      </c>
      <c r="O9" s="12">
        <v>25</v>
      </c>
      <c r="P9" s="12">
        <f t="shared" ref="P9:P11" si="6">N9*O9</f>
        <v>125</v>
      </c>
      <c r="Q9" s="12">
        <v>5</v>
      </c>
      <c r="R9" s="12">
        <v>5</v>
      </c>
      <c r="S9" s="12">
        <v>15</v>
      </c>
      <c r="T9" s="12">
        <f t="shared" ref="T9:T11" si="7">R9*S9</f>
        <v>75</v>
      </c>
      <c r="U9" s="11" t="s">
        <v>21</v>
      </c>
      <c r="V9" s="11">
        <v>1</v>
      </c>
      <c r="W9" s="12">
        <v>10</v>
      </c>
      <c r="X9" s="12">
        <f t="shared" ref="X9:X11" si="8">V9*W9</f>
        <v>10</v>
      </c>
      <c r="Y9" s="11">
        <v>2</v>
      </c>
      <c r="Z9" s="11">
        <v>1</v>
      </c>
      <c r="AA9" s="12">
        <v>5</v>
      </c>
      <c r="AB9" s="12">
        <f t="shared" ref="AB9:AB11" si="9">Z9*AA9</f>
        <v>5</v>
      </c>
      <c r="AC9" s="13">
        <f>AB9+X9+P9+L9+H9+T9</f>
        <v>380</v>
      </c>
      <c r="AD9" s="39">
        <f t="shared" si="0"/>
        <v>5000</v>
      </c>
      <c r="AE9" s="39">
        <f t="shared" si="1"/>
        <v>55000</v>
      </c>
      <c r="AF9" s="39">
        <f t="shared" si="3"/>
        <v>5500</v>
      </c>
      <c r="AG9" s="40">
        <f t="shared" si="2"/>
        <v>49500</v>
      </c>
    </row>
    <row r="10" spans="1:33" s="1" customFormat="1" ht="18.75" x14ac:dyDescent="0.25">
      <c r="A10" s="7">
        <v>7</v>
      </c>
      <c r="B10" s="23" t="s">
        <v>6</v>
      </c>
      <c r="C10" s="3">
        <v>2021</v>
      </c>
      <c r="D10" s="6">
        <v>58348.66</v>
      </c>
      <c r="E10" s="13">
        <v>307</v>
      </c>
      <c r="F10" s="13">
        <v>4</v>
      </c>
      <c r="G10" s="10">
        <v>30</v>
      </c>
      <c r="H10" s="10">
        <f t="shared" ref="H10" si="10">F10*G10</f>
        <v>120</v>
      </c>
      <c r="I10" s="13" t="s">
        <v>18</v>
      </c>
      <c r="J10" s="13">
        <v>0</v>
      </c>
      <c r="K10" s="10">
        <v>15</v>
      </c>
      <c r="L10" s="10">
        <f t="shared" si="5"/>
        <v>0</v>
      </c>
      <c r="M10" s="11">
        <v>58</v>
      </c>
      <c r="N10" s="11">
        <v>5</v>
      </c>
      <c r="O10" s="12">
        <v>25</v>
      </c>
      <c r="P10" s="12">
        <f t="shared" ref="P10" si="11">N10*O10</f>
        <v>125</v>
      </c>
      <c r="Q10" s="12">
        <v>5</v>
      </c>
      <c r="R10" s="12">
        <v>5</v>
      </c>
      <c r="S10" s="12">
        <v>15</v>
      </c>
      <c r="T10" s="12">
        <f t="shared" ref="T10" si="12">R10*S10</f>
        <v>75</v>
      </c>
      <c r="U10" s="11" t="s">
        <v>21</v>
      </c>
      <c r="V10" s="11">
        <v>1</v>
      </c>
      <c r="W10" s="12">
        <v>10</v>
      </c>
      <c r="X10" s="12">
        <f t="shared" ref="X10" si="13">V10*W10</f>
        <v>10</v>
      </c>
      <c r="Y10" s="11">
        <v>25</v>
      </c>
      <c r="Z10" s="11">
        <v>4</v>
      </c>
      <c r="AA10" s="12">
        <v>5</v>
      </c>
      <c r="AB10" s="12">
        <f t="shared" ref="AB10" si="14">Z10*AA10</f>
        <v>20</v>
      </c>
      <c r="AC10" s="13">
        <f t="shared" ref="AC10" si="15">AB10+X10+P10+L10+H10+T10</f>
        <v>350</v>
      </c>
      <c r="AD10" s="39">
        <f t="shared" ref="AD10:AD11" si="16">D10*0.1</f>
        <v>5834.8660000000009</v>
      </c>
      <c r="AE10" s="39">
        <f t="shared" ref="AE10:AE11" si="17">AD10+D10</f>
        <v>64183.526000000005</v>
      </c>
      <c r="AF10" s="39">
        <f>AE10*0.09</f>
        <v>5776.5173400000003</v>
      </c>
      <c r="AG10" s="40">
        <f t="shared" ref="AG10:AG11" si="18">AE10-AF10</f>
        <v>58407.008660000007</v>
      </c>
    </row>
    <row r="11" spans="1:33" s="1" customFormat="1" ht="18.75" x14ac:dyDescent="0.25">
      <c r="A11" s="7">
        <v>8</v>
      </c>
      <c r="B11" s="24" t="s">
        <v>26</v>
      </c>
      <c r="C11" s="3" t="s">
        <v>23</v>
      </c>
      <c r="D11" s="6">
        <v>78823.42</v>
      </c>
      <c r="E11" s="13">
        <v>450</v>
      </c>
      <c r="F11" s="13">
        <v>5</v>
      </c>
      <c r="G11" s="10">
        <v>30</v>
      </c>
      <c r="H11" s="10">
        <f t="shared" si="4"/>
        <v>150</v>
      </c>
      <c r="I11" s="13" t="s">
        <v>18</v>
      </c>
      <c r="J11" s="13">
        <v>0</v>
      </c>
      <c r="K11" s="10">
        <v>15</v>
      </c>
      <c r="L11" s="10">
        <f t="shared" ref="L11" si="19">J11*K11</f>
        <v>0</v>
      </c>
      <c r="M11" s="11">
        <v>50</v>
      </c>
      <c r="N11" s="11">
        <v>5</v>
      </c>
      <c r="O11" s="12">
        <v>25</v>
      </c>
      <c r="P11" s="12">
        <f t="shared" si="6"/>
        <v>125</v>
      </c>
      <c r="Q11" s="12">
        <v>4</v>
      </c>
      <c r="R11" s="12">
        <v>4</v>
      </c>
      <c r="S11" s="12">
        <v>15</v>
      </c>
      <c r="T11" s="12">
        <f t="shared" si="7"/>
        <v>60</v>
      </c>
      <c r="U11" s="11" t="s">
        <v>21</v>
      </c>
      <c r="V11" s="11">
        <v>1</v>
      </c>
      <c r="W11" s="12">
        <v>10</v>
      </c>
      <c r="X11" s="12">
        <f t="shared" si="8"/>
        <v>10</v>
      </c>
      <c r="Y11" s="11">
        <v>7</v>
      </c>
      <c r="Z11" s="11">
        <v>2</v>
      </c>
      <c r="AA11" s="12">
        <v>5</v>
      </c>
      <c r="AB11" s="12">
        <f t="shared" si="9"/>
        <v>10</v>
      </c>
      <c r="AC11" s="13">
        <f t="shared" ref="AC11" si="20">AB11+X11+P11+L11+H11+T11</f>
        <v>355</v>
      </c>
      <c r="AD11" s="39">
        <f t="shared" si="16"/>
        <v>7882.3420000000006</v>
      </c>
      <c r="AE11" s="39">
        <f t="shared" si="17"/>
        <v>86705.762000000002</v>
      </c>
      <c r="AF11" s="39">
        <f t="shared" si="3"/>
        <v>8670.5762000000013</v>
      </c>
      <c r="AG11" s="40">
        <f t="shared" si="18"/>
        <v>78035.185800000007</v>
      </c>
    </row>
    <row r="12" spans="1:33" s="1" customFormat="1" ht="18.75" x14ac:dyDescent="0.25">
      <c r="A12" s="58" t="s">
        <v>41</v>
      </c>
      <c r="B12" s="59"/>
      <c r="C12" s="30"/>
      <c r="D12" s="4"/>
      <c r="E12" s="13"/>
      <c r="F12" s="13"/>
      <c r="G12" s="10"/>
      <c r="H12" s="10"/>
      <c r="I12" s="13"/>
      <c r="J12" s="13"/>
      <c r="K12" s="10"/>
      <c r="L12" s="10"/>
      <c r="M12" s="11"/>
      <c r="N12" s="11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43"/>
      <c r="AE12" s="9"/>
      <c r="AF12" s="43"/>
      <c r="AG12" s="44">
        <f>SUM(AG4:AG11)</f>
        <v>504955.00451</v>
      </c>
    </row>
    <row r="13" spans="1:33" ht="18.75" x14ac:dyDescent="0.25">
      <c r="A13" s="54" t="s">
        <v>1</v>
      </c>
      <c r="B13" s="55"/>
      <c r="C13" s="55"/>
      <c r="D13" s="55"/>
      <c r="E13" s="13"/>
      <c r="F13" s="13"/>
      <c r="G13" s="10"/>
      <c r="H13" s="10"/>
      <c r="I13" s="13"/>
      <c r="J13" s="13"/>
      <c r="K13" s="10"/>
      <c r="L13" s="10"/>
      <c r="M13" s="11"/>
      <c r="N13" s="11"/>
      <c r="O13" s="12"/>
      <c r="P13" s="12"/>
      <c r="Q13" s="12"/>
      <c r="R13" s="12"/>
      <c r="S13" s="12"/>
      <c r="T13" s="12"/>
      <c r="U13" s="11"/>
      <c r="V13" s="11"/>
      <c r="W13" s="12"/>
      <c r="X13" s="12"/>
      <c r="Y13" s="11"/>
      <c r="Z13" s="11"/>
      <c r="AA13" s="12"/>
      <c r="AB13" s="12"/>
      <c r="AC13" s="13"/>
      <c r="AD13" s="43"/>
      <c r="AE13" s="9"/>
      <c r="AF13" s="43"/>
      <c r="AG13" s="45"/>
    </row>
    <row r="14" spans="1:33" ht="19.5" x14ac:dyDescent="0.25">
      <c r="A14" s="3">
        <v>1</v>
      </c>
      <c r="B14" s="22" t="s">
        <v>5</v>
      </c>
      <c r="C14" s="3" t="s">
        <v>3</v>
      </c>
      <c r="D14" s="6">
        <v>77482.944109999997</v>
      </c>
      <c r="E14" s="13"/>
      <c r="F14" s="13"/>
      <c r="G14" s="10"/>
      <c r="H14" s="10"/>
      <c r="I14" s="13"/>
      <c r="J14" s="13"/>
      <c r="K14" s="10"/>
      <c r="L14" s="10"/>
      <c r="M14" s="11"/>
      <c r="N14" s="11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39">
        <f>D14*0.1</f>
        <v>7748.2944109999999</v>
      </c>
      <c r="AE14" s="39">
        <f>AD14+D14</f>
        <v>85231.238520999992</v>
      </c>
      <c r="AF14" s="39">
        <f>AE14*0.1</f>
        <v>8523.1238520999996</v>
      </c>
      <c r="AG14" s="40">
        <f>AE14-AF14</f>
        <v>76708.114668899987</v>
      </c>
    </row>
    <row r="15" spans="1:33" ht="19.5" x14ac:dyDescent="0.25">
      <c r="A15" s="3">
        <v>2</v>
      </c>
      <c r="B15" s="22" t="s">
        <v>9</v>
      </c>
      <c r="C15" s="3" t="s">
        <v>8</v>
      </c>
      <c r="D15" s="6">
        <v>196100.98</v>
      </c>
      <c r="E15" s="13"/>
      <c r="F15" s="13"/>
      <c r="G15" s="10"/>
      <c r="H15" s="10"/>
      <c r="I15" s="13"/>
      <c r="J15" s="13"/>
      <c r="K15" s="10"/>
      <c r="L15" s="10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  <c r="AD15" s="39">
        <f>D15*0.1</f>
        <v>19610.098000000002</v>
      </c>
      <c r="AE15" s="39">
        <f>AD15+D15</f>
        <v>215711.07800000001</v>
      </c>
      <c r="AF15" s="39">
        <f>AE15*0.1</f>
        <v>21571.107800000002</v>
      </c>
      <c r="AG15" s="40">
        <f>AE15-AF15</f>
        <v>194139.97020000001</v>
      </c>
    </row>
    <row r="16" spans="1:33" s="1" customFormat="1" ht="19.5" x14ac:dyDescent="0.25">
      <c r="A16" s="7">
        <v>3</v>
      </c>
      <c r="B16" s="24" t="s">
        <v>31</v>
      </c>
      <c r="C16" s="3" t="s">
        <v>23</v>
      </c>
      <c r="D16" s="6">
        <v>29446.38</v>
      </c>
      <c r="E16" s="13"/>
      <c r="F16" s="13"/>
      <c r="G16" s="10"/>
      <c r="H16" s="10"/>
      <c r="I16" s="13"/>
      <c r="J16" s="13"/>
      <c r="K16" s="10"/>
      <c r="L16" s="10"/>
      <c r="M16" s="11"/>
      <c r="N16" s="11"/>
      <c r="O16" s="12"/>
      <c r="P16" s="12"/>
      <c r="Q16" s="12"/>
      <c r="R16" s="12"/>
      <c r="S16" s="12"/>
      <c r="T16" s="12"/>
      <c r="U16" s="11"/>
      <c r="V16" s="11"/>
      <c r="W16" s="12"/>
      <c r="X16" s="12"/>
      <c r="Y16" s="11"/>
      <c r="Z16" s="11"/>
      <c r="AA16" s="12"/>
      <c r="AB16" s="12"/>
      <c r="AC16" s="13"/>
      <c r="AD16" s="39">
        <f t="shared" ref="AD16" si="21">D16*0.1</f>
        <v>2944.6380000000004</v>
      </c>
      <c r="AE16" s="39">
        <f t="shared" ref="AE16" si="22">AD16+D16</f>
        <v>32391.018</v>
      </c>
      <c r="AF16" s="39">
        <f t="shared" ref="AF16" si="23">AE16*0.1</f>
        <v>3239.1018000000004</v>
      </c>
      <c r="AG16" s="40">
        <f t="shared" ref="AG16" si="24">AE16-AF16</f>
        <v>29151.9162</v>
      </c>
    </row>
    <row r="17" spans="1:33" ht="18.75" x14ac:dyDescent="0.25">
      <c r="A17" s="3"/>
      <c r="B17" s="52" t="s">
        <v>40</v>
      </c>
      <c r="C17" s="53"/>
      <c r="D17" s="4"/>
      <c r="E17" s="18"/>
      <c r="F17" s="18"/>
      <c r="G17" s="10"/>
      <c r="H17" s="10"/>
      <c r="I17" s="19"/>
      <c r="J17" s="19"/>
      <c r="K17" s="10"/>
      <c r="L17" s="10"/>
      <c r="M17" s="12"/>
      <c r="N17" s="20"/>
      <c r="O17" s="12"/>
      <c r="P17" s="12"/>
      <c r="Q17" s="20"/>
      <c r="R17" s="20"/>
      <c r="S17" s="20"/>
      <c r="T17" s="20"/>
      <c r="U17" s="20"/>
      <c r="V17" s="20"/>
      <c r="W17" s="12"/>
      <c r="X17" s="12"/>
      <c r="Y17" s="20"/>
      <c r="Z17" s="20"/>
      <c r="AA17" s="12"/>
      <c r="AB17" s="12"/>
      <c r="AC17" s="13"/>
      <c r="AD17" s="43"/>
      <c r="AE17" s="9"/>
      <c r="AF17" s="43"/>
      <c r="AG17" s="44">
        <f>SUM(AG14:AG16)</f>
        <v>300000.00106889999</v>
      </c>
    </row>
    <row r="18" spans="1:33" ht="18.75" x14ac:dyDescent="0.25">
      <c r="A18" s="56" t="s">
        <v>2</v>
      </c>
      <c r="B18" s="57"/>
      <c r="C18" s="57"/>
      <c r="D18" s="57"/>
      <c r="E18" s="18"/>
      <c r="F18" s="18"/>
      <c r="G18" s="10"/>
      <c r="H18" s="10"/>
      <c r="I18" s="19"/>
      <c r="J18" s="19"/>
      <c r="K18" s="10"/>
      <c r="L18" s="10"/>
      <c r="M18" s="12"/>
      <c r="N18" s="20"/>
      <c r="O18" s="12"/>
      <c r="P18" s="12"/>
      <c r="Q18" s="20"/>
      <c r="R18" s="20"/>
      <c r="S18" s="20"/>
      <c r="T18" s="20"/>
      <c r="U18" s="20"/>
      <c r="V18" s="20"/>
      <c r="W18" s="12"/>
      <c r="X18" s="12"/>
      <c r="Y18" s="20"/>
      <c r="Z18" s="20"/>
      <c r="AA18" s="12"/>
      <c r="AB18" s="12"/>
      <c r="AC18" s="13"/>
      <c r="AD18" s="43"/>
      <c r="AE18" s="9"/>
      <c r="AF18" s="43"/>
      <c r="AG18" s="45"/>
    </row>
    <row r="19" spans="1:33" ht="19.5" x14ac:dyDescent="0.25">
      <c r="A19" s="27">
        <v>1</v>
      </c>
      <c r="B19" s="22" t="s">
        <v>9</v>
      </c>
      <c r="C19" s="3" t="s">
        <v>8</v>
      </c>
      <c r="D19" s="46">
        <v>185840.08</v>
      </c>
      <c r="E19" s="13"/>
      <c r="F19" s="13"/>
      <c r="G19" s="10"/>
      <c r="H19" s="10"/>
      <c r="I19" s="13"/>
      <c r="J19" s="13"/>
      <c r="K19" s="10"/>
      <c r="L19" s="10"/>
      <c r="M19" s="11"/>
      <c r="N19" s="11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  <c r="AD19" s="39">
        <f>D19*0.1</f>
        <v>18584.007999999998</v>
      </c>
      <c r="AE19" s="39">
        <f>AD19+D19</f>
        <v>204424.08799999999</v>
      </c>
      <c r="AF19" s="39">
        <f>AE19*0.1</f>
        <v>20442.408800000001</v>
      </c>
      <c r="AG19" s="40">
        <f>AE19-AF19</f>
        <v>183981.67919999998</v>
      </c>
    </row>
    <row r="20" spans="1:33" ht="18.75" x14ac:dyDescent="0.25">
      <c r="A20" s="27">
        <v>2</v>
      </c>
      <c r="B20" s="23" t="s">
        <v>25</v>
      </c>
      <c r="C20" s="3">
        <v>2023</v>
      </c>
      <c r="D20" s="46">
        <v>73188.98</v>
      </c>
      <c r="E20" s="13">
        <v>600</v>
      </c>
      <c r="F20" s="13">
        <v>5</v>
      </c>
      <c r="G20" s="10">
        <v>30</v>
      </c>
      <c r="H20" s="10">
        <f t="shared" ref="H20" si="25">F20*G20</f>
        <v>150</v>
      </c>
      <c r="I20" s="13" t="s">
        <v>18</v>
      </c>
      <c r="J20" s="13">
        <v>0</v>
      </c>
      <c r="K20" s="10">
        <v>15</v>
      </c>
      <c r="L20" s="10">
        <f t="shared" ref="L20" si="26">J20*K20</f>
        <v>0</v>
      </c>
      <c r="M20" s="11">
        <v>55</v>
      </c>
      <c r="N20" s="11">
        <v>5</v>
      </c>
      <c r="O20" s="12">
        <v>25</v>
      </c>
      <c r="P20" s="12">
        <f t="shared" ref="P20" si="27">N20*O20</f>
        <v>125</v>
      </c>
      <c r="Q20" s="12">
        <v>5</v>
      </c>
      <c r="R20" s="12">
        <v>5</v>
      </c>
      <c r="S20" s="12">
        <v>15</v>
      </c>
      <c r="T20" s="12">
        <f t="shared" ref="T20" si="28">R20*S20</f>
        <v>75</v>
      </c>
      <c r="U20" s="12" t="s">
        <v>18</v>
      </c>
      <c r="V20" s="11">
        <v>0</v>
      </c>
      <c r="W20" s="12">
        <v>10</v>
      </c>
      <c r="X20" s="12">
        <f t="shared" ref="X20" si="29">V20*W20</f>
        <v>0</v>
      </c>
      <c r="Y20" s="12">
        <v>5</v>
      </c>
      <c r="Z20" s="11">
        <v>2</v>
      </c>
      <c r="AA20" s="12">
        <v>5</v>
      </c>
      <c r="AB20" s="12">
        <f t="shared" ref="AB20" si="30">Z20*AA20</f>
        <v>10</v>
      </c>
      <c r="AC20" s="13">
        <f t="shared" ref="AC20" si="31">AB20+X20+P20+L20+H20+T20</f>
        <v>360</v>
      </c>
      <c r="AD20" s="39">
        <f>D20*0.1</f>
        <v>7318.8980000000001</v>
      </c>
      <c r="AE20" s="39">
        <f>AD20+D20</f>
        <v>80507.877999999997</v>
      </c>
      <c r="AF20" s="39">
        <f>AE20*0.1</f>
        <v>8050.7878000000001</v>
      </c>
      <c r="AG20" s="40">
        <f>AE20-AF20</f>
        <v>72457.090199999991</v>
      </c>
    </row>
    <row r="21" spans="1:33" s="1" customFormat="1" ht="18.75" x14ac:dyDescent="0.25">
      <c r="A21" s="3">
        <v>3</v>
      </c>
      <c r="B21" s="26" t="s">
        <v>33</v>
      </c>
      <c r="C21" s="3" t="s">
        <v>32</v>
      </c>
      <c r="D21" s="6">
        <v>45001.27</v>
      </c>
      <c r="E21" s="13">
        <v>648</v>
      </c>
      <c r="F21" s="13">
        <v>5</v>
      </c>
      <c r="G21" s="10">
        <v>30</v>
      </c>
      <c r="H21" s="10">
        <f t="shared" ref="H21" si="32">F21*G21</f>
        <v>150</v>
      </c>
      <c r="I21" s="13" t="s">
        <v>18</v>
      </c>
      <c r="J21" s="13">
        <v>0</v>
      </c>
      <c r="K21" s="10">
        <v>15</v>
      </c>
      <c r="L21" s="10">
        <f t="shared" ref="L21" si="33">J21*K21</f>
        <v>0</v>
      </c>
      <c r="M21" s="11">
        <v>50</v>
      </c>
      <c r="N21" s="11">
        <v>5</v>
      </c>
      <c r="O21" s="12">
        <v>25</v>
      </c>
      <c r="P21" s="12">
        <f t="shared" ref="P21" si="34">N21*O21</f>
        <v>125</v>
      </c>
      <c r="Q21" s="12">
        <v>5</v>
      </c>
      <c r="R21" s="12">
        <v>5</v>
      </c>
      <c r="S21" s="12">
        <v>15</v>
      </c>
      <c r="T21" s="12">
        <f t="shared" ref="T21" si="35">R21*S21</f>
        <v>75</v>
      </c>
      <c r="U21" s="11" t="s">
        <v>18</v>
      </c>
      <c r="V21" s="11">
        <v>0</v>
      </c>
      <c r="W21" s="12">
        <v>10</v>
      </c>
      <c r="X21" s="12">
        <f t="shared" ref="X21" si="36">V21*W21</f>
        <v>0</v>
      </c>
      <c r="Y21" s="11">
        <v>0.5</v>
      </c>
      <c r="Z21" s="11">
        <v>1</v>
      </c>
      <c r="AA21" s="12">
        <v>5</v>
      </c>
      <c r="AB21" s="12">
        <f t="shared" ref="AB21" si="37">Z21*AA21</f>
        <v>5</v>
      </c>
      <c r="AC21" s="13">
        <f>AB21+X21+P21+L21+H21+T21</f>
        <v>355</v>
      </c>
      <c r="AD21" s="39">
        <f>D21*0.1</f>
        <v>4500.1269999999995</v>
      </c>
      <c r="AE21" s="39">
        <f>AD21+D21</f>
        <v>49501.396999999997</v>
      </c>
      <c r="AF21" s="39">
        <f>AE21*0.12</f>
        <v>5940.1676399999997</v>
      </c>
      <c r="AG21" s="40">
        <f>AE21-AF21</f>
        <v>43561.229359999998</v>
      </c>
    </row>
    <row r="22" spans="1:33" ht="18.75" x14ac:dyDescent="0.25">
      <c r="A22" s="3"/>
      <c r="B22" s="25" t="s">
        <v>40</v>
      </c>
      <c r="C22" s="8"/>
      <c r="D22" s="6"/>
      <c r="E22" s="13"/>
      <c r="F22" s="13"/>
      <c r="G22" s="10"/>
      <c r="H22" s="10"/>
      <c r="I22" s="13"/>
      <c r="J22" s="13"/>
      <c r="K22" s="10"/>
      <c r="L22" s="10"/>
      <c r="M22" s="11"/>
      <c r="N22" s="11"/>
      <c r="O22" s="12"/>
      <c r="P22" s="12"/>
      <c r="Q22" s="12"/>
      <c r="R22" s="12"/>
      <c r="S22" s="12"/>
      <c r="T22" s="12"/>
      <c r="U22" s="12"/>
      <c r="V22" s="11"/>
      <c r="W22" s="12"/>
      <c r="X22" s="12"/>
      <c r="Y22" s="12"/>
      <c r="Z22" s="11"/>
      <c r="AA22" s="12"/>
      <c r="AB22" s="12"/>
      <c r="AC22" s="13"/>
      <c r="AD22" s="43"/>
      <c r="AE22" s="9"/>
      <c r="AF22" s="43"/>
      <c r="AG22" s="44">
        <f>SUM(AG19:AG21)</f>
        <v>299999.99875999999</v>
      </c>
    </row>
  </sheetData>
  <mergeCells count="6">
    <mergeCell ref="A1:AG1"/>
    <mergeCell ref="B17:C17"/>
    <mergeCell ref="A13:D13"/>
    <mergeCell ref="A18:D18"/>
    <mergeCell ref="A3:D3"/>
    <mergeCell ref="A12:B12"/>
  </mergeCells>
  <printOptions horizontalCentered="1"/>
  <pageMargins left="0.19685039370078741" right="0" top="0" bottom="0" header="0.31496062992125984" footer="0.31496062992125984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Q30"/>
  <sheetViews>
    <sheetView topLeftCell="A7" workbookViewId="0">
      <selection activeCell="A21" sqref="A21"/>
    </sheetView>
  </sheetViews>
  <sheetFormatPr defaultRowHeight="15.75" x14ac:dyDescent="0.25"/>
  <cols>
    <col min="1" max="1" width="6.625" customWidth="1"/>
    <col min="2" max="2" width="72" customWidth="1"/>
    <col min="3" max="3" width="17.5" customWidth="1"/>
    <col min="4" max="4" width="15.875" customWidth="1"/>
    <col min="5" max="5" width="11.375" customWidth="1"/>
    <col min="6" max="6" width="5.625" customWidth="1"/>
    <col min="7" max="7" width="5" customWidth="1"/>
    <col min="8" max="8" width="6.25" customWidth="1"/>
    <col min="9" max="9" width="17.25" customWidth="1"/>
    <col min="10" max="10" width="5.5" customWidth="1"/>
    <col min="11" max="11" width="5.25" customWidth="1"/>
    <col min="12" max="12" width="8" customWidth="1"/>
    <col min="13" max="13" width="13" customWidth="1"/>
    <col min="14" max="15" width="11.375" customWidth="1"/>
    <col min="16" max="16" width="16.125" customWidth="1"/>
    <col min="17" max="17" width="16.375" customWidth="1"/>
    <col min="18" max="19" width="4.625" customWidth="1"/>
    <col min="20" max="20" width="5.875" customWidth="1"/>
    <col min="21" max="21" width="12.625" customWidth="1"/>
    <col min="22" max="22" width="4.875" customWidth="1"/>
    <col min="23" max="23" width="5" customWidth="1"/>
    <col min="24" max="24" width="6" customWidth="1"/>
    <col min="25" max="25" width="7.375" customWidth="1"/>
    <col min="26" max="26" width="12.125" customWidth="1"/>
    <col min="27" max="27" width="12.25" customWidth="1"/>
    <col min="28" max="28" width="11.375" customWidth="1"/>
    <col min="29" max="29" width="13.375" customWidth="1"/>
  </cols>
  <sheetData>
    <row r="3" spans="1:43" ht="18.75" x14ac:dyDescent="0.25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189" x14ac:dyDescent="0.25">
      <c r="A4" s="32" t="s">
        <v>7</v>
      </c>
      <c r="B4" s="33" t="s">
        <v>44</v>
      </c>
      <c r="C4" s="33" t="s">
        <v>0</v>
      </c>
      <c r="D4" s="28" t="s">
        <v>45</v>
      </c>
      <c r="E4" s="61" t="s">
        <v>46</v>
      </c>
      <c r="F4" s="61" t="s">
        <v>35</v>
      </c>
      <c r="G4" s="61" t="s">
        <v>13</v>
      </c>
      <c r="H4" s="61" t="s">
        <v>14</v>
      </c>
      <c r="I4" s="61" t="s">
        <v>15</v>
      </c>
      <c r="J4" s="61" t="s">
        <v>35</v>
      </c>
      <c r="K4" s="61" t="s">
        <v>13</v>
      </c>
      <c r="L4" s="61" t="s">
        <v>14</v>
      </c>
      <c r="M4" s="61" t="s">
        <v>22</v>
      </c>
      <c r="N4" s="61" t="s">
        <v>35</v>
      </c>
      <c r="O4" s="61" t="s">
        <v>13</v>
      </c>
      <c r="P4" s="61" t="s">
        <v>14</v>
      </c>
      <c r="Q4" s="61" t="s">
        <v>16</v>
      </c>
      <c r="R4" s="61" t="s">
        <v>35</v>
      </c>
      <c r="S4" s="61" t="s">
        <v>13</v>
      </c>
      <c r="T4" s="61" t="s">
        <v>14</v>
      </c>
      <c r="U4" s="61" t="s">
        <v>17</v>
      </c>
      <c r="V4" s="61" t="s">
        <v>35</v>
      </c>
      <c r="W4" s="61" t="s">
        <v>13</v>
      </c>
      <c r="X4" s="61" t="s">
        <v>14</v>
      </c>
      <c r="Y4" s="61" t="s">
        <v>47</v>
      </c>
      <c r="Z4" s="62" t="s">
        <v>27</v>
      </c>
      <c r="AA4" s="62" t="s">
        <v>28</v>
      </c>
      <c r="AB4" s="62" t="s">
        <v>29</v>
      </c>
      <c r="AC4" s="62" t="s">
        <v>30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8.75" x14ac:dyDescent="0.25">
      <c r="A5" s="54" t="s">
        <v>48</v>
      </c>
      <c r="B5" s="55"/>
      <c r="C5" s="55"/>
      <c r="D5" s="5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8"/>
      <c r="W5" s="38"/>
      <c r="X5" s="5"/>
      <c r="Y5" s="5"/>
      <c r="Z5" s="21"/>
      <c r="AA5" s="21"/>
      <c r="AB5" s="21"/>
      <c r="AC5" s="21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19.5" x14ac:dyDescent="0.25">
      <c r="A6" s="3">
        <v>1</v>
      </c>
      <c r="B6" s="36" t="s">
        <v>49</v>
      </c>
      <c r="C6" s="63" t="s">
        <v>4</v>
      </c>
      <c r="D6" s="46">
        <v>33551.199999999997</v>
      </c>
      <c r="E6" s="64">
        <v>268</v>
      </c>
      <c r="F6" s="64">
        <v>5</v>
      </c>
      <c r="G6" s="65">
        <v>40</v>
      </c>
      <c r="H6" s="10">
        <f t="shared" ref="H6:H9" si="0">F6*G6</f>
        <v>200</v>
      </c>
      <c r="I6" s="11">
        <v>40</v>
      </c>
      <c r="J6" s="11">
        <v>4</v>
      </c>
      <c r="K6" s="10">
        <v>20</v>
      </c>
      <c r="L6" s="10">
        <f t="shared" ref="L6:L9" si="1">J6*K6</f>
        <v>80</v>
      </c>
      <c r="M6" s="10">
        <v>5</v>
      </c>
      <c r="N6" s="10">
        <v>5</v>
      </c>
      <c r="O6" s="10">
        <v>20</v>
      </c>
      <c r="P6" s="10">
        <f t="shared" ref="P6:P9" si="2">N6*O6</f>
        <v>100</v>
      </c>
      <c r="Q6" s="64" t="s">
        <v>18</v>
      </c>
      <c r="R6" s="65">
        <v>0</v>
      </c>
      <c r="S6" s="12">
        <v>10</v>
      </c>
      <c r="T6" s="10">
        <f t="shared" ref="T6:T9" si="3">R6*S6</f>
        <v>0</v>
      </c>
      <c r="U6" s="12">
        <v>1</v>
      </c>
      <c r="V6" s="12">
        <v>1</v>
      </c>
      <c r="W6" s="12">
        <v>10</v>
      </c>
      <c r="X6" s="12">
        <f t="shared" ref="X6" si="4">V6*W6</f>
        <v>10</v>
      </c>
      <c r="Y6" s="10">
        <f>H6+L6+T6+X6+P6</f>
        <v>390</v>
      </c>
      <c r="Z6" s="39">
        <f>D6*0.1</f>
        <v>3355.12</v>
      </c>
      <c r="AA6" s="39">
        <f>Z6+D6</f>
        <v>36906.32</v>
      </c>
      <c r="AB6" s="39">
        <f>AA6*0.13</f>
        <v>4797.8216000000002</v>
      </c>
      <c r="AC6" s="40">
        <f>AA6-AB6</f>
        <v>32108.4984</v>
      </c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38.25" x14ac:dyDescent="0.25">
      <c r="A7" s="3">
        <v>2</v>
      </c>
      <c r="B7" s="66" t="s">
        <v>50</v>
      </c>
      <c r="C7" s="63" t="s">
        <v>4</v>
      </c>
      <c r="D7" s="46">
        <v>34193.548000000003</v>
      </c>
      <c r="E7" s="13">
        <v>280</v>
      </c>
      <c r="F7" s="13">
        <v>5</v>
      </c>
      <c r="G7" s="10">
        <v>40</v>
      </c>
      <c r="H7" s="10">
        <f t="shared" si="0"/>
        <v>200</v>
      </c>
      <c r="I7" s="12">
        <v>38</v>
      </c>
      <c r="J7" s="12">
        <v>4</v>
      </c>
      <c r="K7" s="10">
        <v>20</v>
      </c>
      <c r="L7" s="10">
        <f t="shared" si="1"/>
        <v>80</v>
      </c>
      <c r="M7" s="10">
        <v>5</v>
      </c>
      <c r="N7" s="10">
        <v>5</v>
      </c>
      <c r="O7" s="10">
        <v>20</v>
      </c>
      <c r="P7" s="10">
        <f t="shared" si="2"/>
        <v>100</v>
      </c>
      <c r="Q7" s="65" t="s">
        <v>18</v>
      </c>
      <c r="R7" s="65">
        <v>0</v>
      </c>
      <c r="S7" s="65">
        <v>10</v>
      </c>
      <c r="T7" s="10">
        <f t="shared" si="3"/>
        <v>0</v>
      </c>
      <c r="U7" s="12">
        <v>14</v>
      </c>
      <c r="V7" s="12">
        <v>3</v>
      </c>
      <c r="W7" s="12">
        <v>10</v>
      </c>
      <c r="X7" s="12">
        <f>V7*W7</f>
        <v>30</v>
      </c>
      <c r="Y7" s="10">
        <f t="shared" ref="Y7:Y8" si="5">H7+L7+T7+X7+P7</f>
        <v>410</v>
      </c>
      <c r="Z7" s="39">
        <f t="shared" ref="Z7:Z9" si="6">D7*0.1</f>
        <v>3419.3548000000005</v>
      </c>
      <c r="AA7" s="39">
        <f t="shared" ref="AA7:AA9" si="7">Z7+D7</f>
        <v>37612.902800000003</v>
      </c>
      <c r="AB7" s="39">
        <f>AA7*0.1</f>
        <v>3761.2902800000006</v>
      </c>
      <c r="AC7" s="40">
        <f t="shared" ref="AC7:AC9" si="8">AA7-AB7</f>
        <v>33851.612520000002</v>
      </c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ht="56.25" x14ac:dyDescent="0.25">
      <c r="A8" s="3">
        <v>3</v>
      </c>
      <c r="B8" s="67" t="s">
        <v>51</v>
      </c>
      <c r="C8" s="27" t="s">
        <v>23</v>
      </c>
      <c r="D8" s="68">
        <v>17191.87</v>
      </c>
      <c r="E8" s="13">
        <v>268</v>
      </c>
      <c r="F8" s="11">
        <v>5</v>
      </c>
      <c r="G8" s="65">
        <v>40</v>
      </c>
      <c r="H8" s="10">
        <f t="shared" si="0"/>
        <v>200</v>
      </c>
      <c r="I8" s="11">
        <v>33</v>
      </c>
      <c r="J8" s="11">
        <v>4</v>
      </c>
      <c r="K8" s="10">
        <v>20</v>
      </c>
      <c r="L8" s="10">
        <f t="shared" si="1"/>
        <v>80</v>
      </c>
      <c r="M8" s="10">
        <v>5</v>
      </c>
      <c r="N8" s="10">
        <v>5</v>
      </c>
      <c r="O8" s="10">
        <v>20</v>
      </c>
      <c r="P8" s="10">
        <f t="shared" si="2"/>
        <v>100</v>
      </c>
      <c r="Q8" s="12" t="s">
        <v>18</v>
      </c>
      <c r="R8" s="65">
        <v>0</v>
      </c>
      <c r="S8" s="65">
        <v>10</v>
      </c>
      <c r="T8" s="10">
        <f t="shared" si="3"/>
        <v>0</v>
      </c>
      <c r="U8" s="12">
        <v>1</v>
      </c>
      <c r="V8" s="12">
        <v>1</v>
      </c>
      <c r="W8" s="12">
        <v>10</v>
      </c>
      <c r="X8" s="12">
        <f t="shared" ref="X8:X9" si="9">V8*W8</f>
        <v>10</v>
      </c>
      <c r="Y8" s="10">
        <f t="shared" si="5"/>
        <v>390</v>
      </c>
      <c r="Z8" s="39">
        <f t="shared" si="6"/>
        <v>1719.1869999999999</v>
      </c>
      <c r="AA8" s="39">
        <f t="shared" si="7"/>
        <v>18911.057000000001</v>
      </c>
      <c r="AB8" s="39">
        <f>AA8*0.1</f>
        <v>1891.1057000000001</v>
      </c>
      <c r="AC8" s="40">
        <f t="shared" si="8"/>
        <v>17019.951300000001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18.75" x14ac:dyDescent="0.25">
      <c r="A9" s="7"/>
      <c r="B9" s="26" t="s">
        <v>52</v>
      </c>
      <c r="C9" s="27" t="s">
        <v>23</v>
      </c>
      <c r="D9" s="68">
        <v>17191.86</v>
      </c>
      <c r="E9" s="13">
        <v>140</v>
      </c>
      <c r="F9" s="11">
        <v>2</v>
      </c>
      <c r="G9" s="65">
        <v>40</v>
      </c>
      <c r="H9" s="10">
        <f t="shared" si="0"/>
        <v>80</v>
      </c>
      <c r="I9" s="11">
        <v>37</v>
      </c>
      <c r="J9" s="11">
        <v>4</v>
      </c>
      <c r="K9" s="10">
        <v>20</v>
      </c>
      <c r="L9" s="10">
        <f t="shared" si="1"/>
        <v>80</v>
      </c>
      <c r="M9" s="10">
        <v>5</v>
      </c>
      <c r="N9" s="10">
        <v>5</v>
      </c>
      <c r="O9" s="10">
        <v>20</v>
      </c>
      <c r="P9" s="10">
        <f t="shared" si="2"/>
        <v>100</v>
      </c>
      <c r="Q9" s="12" t="s">
        <v>21</v>
      </c>
      <c r="R9" s="65">
        <v>1</v>
      </c>
      <c r="S9" s="65">
        <v>10</v>
      </c>
      <c r="T9" s="10">
        <f t="shared" si="3"/>
        <v>10</v>
      </c>
      <c r="U9" s="12">
        <v>0.5</v>
      </c>
      <c r="V9" s="12">
        <v>1</v>
      </c>
      <c r="W9" s="12">
        <v>10</v>
      </c>
      <c r="X9" s="12">
        <f t="shared" si="9"/>
        <v>10</v>
      </c>
      <c r="Y9" s="10">
        <f>H9+L9+T9+X9+P9</f>
        <v>280</v>
      </c>
      <c r="Z9" s="39">
        <f t="shared" si="6"/>
        <v>1719.1860000000001</v>
      </c>
      <c r="AA9" s="39">
        <f t="shared" si="7"/>
        <v>18911.046000000002</v>
      </c>
      <c r="AB9" s="39">
        <f>AA9*0.1</f>
        <v>1891.1046000000003</v>
      </c>
      <c r="AC9" s="40">
        <f t="shared" si="8"/>
        <v>17019.941400000003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ht="18.75" x14ac:dyDescent="0.25">
      <c r="A10" s="58" t="s">
        <v>53</v>
      </c>
      <c r="B10" s="69"/>
      <c r="C10" s="27"/>
      <c r="D10" s="70"/>
      <c r="E10" s="13"/>
      <c r="F10" s="13"/>
      <c r="G10" s="65"/>
      <c r="H10" s="10"/>
      <c r="I10" s="11"/>
      <c r="J10" s="11"/>
      <c r="K10" s="10"/>
      <c r="L10" s="10"/>
      <c r="M10" s="10"/>
      <c r="N10" s="10"/>
      <c r="O10" s="10"/>
      <c r="P10" s="10"/>
      <c r="Q10" s="11"/>
      <c r="R10" s="11"/>
      <c r="S10" s="65"/>
      <c r="T10" s="10"/>
      <c r="U10" s="11"/>
      <c r="V10" s="11"/>
      <c r="W10" s="12"/>
      <c r="X10" s="12"/>
      <c r="Y10" s="10"/>
      <c r="Z10" s="39"/>
      <c r="AA10" s="39"/>
      <c r="AB10" s="39"/>
      <c r="AC10" s="40">
        <f>SUM(AC6:AC9)</f>
        <v>100000.00362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18.75" x14ac:dyDescent="0.25">
      <c r="A11" s="58" t="s">
        <v>1</v>
      </c>
      <c r="B11" s="71"/>
      <c r="C11" s="71"/>
      <c r="D11" s="72"/>
      <c r="E11" s="73"/>
      <c r="F11" s="74"/>
      <c r="G11" s="19"/>
      <c r="H11" s="10"/>
      <c r="I11" s="11"/>
      <c r="J11" s="11"/>
      <c r="K11" s="10"/>
      <c r="L11" s="10"/>
      <c r="M11" s="10"/>
      <c r="N11" s="10"/>
      <c r="O11" s="10"/>
      <c r="P11" s="10"/>
      <c r="Q11" s="65"/>
      <c r="R11" s="12"/>
      <c r="S11" s="12"/>
      <c r="T11" s="10"/>
      <c r="U11" s="12"/>
      <c r="V11" s="12"/>
      <c r="W11" s="12"/>
      <c r="X11" s="12"/>
      <c r="Y11" s="10"/>
      <c r="Z11" s="39"/>
      <c r="AA11" s="39"/>
      <c r="AB11" s="39"/>
      <c r="AC11" s="40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57" x14ac:dyDescent="0.25">
      <c r="A12" s="34"/>
      <c r="B12" s="67" t="s">
        <v>54</v>
      </c>
      <c r="C12" s="27" t="s">
        <v>23</v>
      </c>
      <c r="D12" s="75">
        <v>112780.44</v>
      </c>
      <c r="E12" s="76"/>
      <c r="F12" s="77"/>
      <c r="G12" s="13"/>
      <c r="H12" s="10"/>
      <c r="I12" s="11"/>
      <c r="J12" s="11"/>
      <c r="K12" s="10"/>
      <c r="L12" s="10"/>
      <c r="M12" s="10"/>
      <c r="N12" s="10"/>
      <c r="O12" s="10"/>
      <c r="P12" s="10"/>
      <c r="Q12" s="65"/>
      <c r="R12" s="12"/>
      <c r="S12" s="12"/>
      <c r="T12" s="10"/>
      <c r="U12" s="12"/>
      <c r="V12" s="12"/>
      <c r="W12" s="12"/>
      <c r="X12" s="12"/>
      <c r="Y12" s="10"/>
      <c r="Z12" s="78">
        <f t="shared" ref="Z12:Z21" si="10">D12*0.1</f>
        <v>11278.044000000002</v>
      </c>
      <c r="AA12" s="78">
        <f t="shared" ref="AA12:AA21" si="11">Z12+D12</f>
        <v>124058.484</v>
      </c>
      <c r="AB12" s="78">
        <f>AA12*0.1</f>
        <v>12405.848400000001</v>
      </c>
      <c r="AC12" s="79">
        <f t="shared" ref="AC12:AC21" si="12">AA12-AB12</f>
        <v>111652.63559999999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19.5" x14ac:dyDescent="0.25">
      <c r="A13" s="7"/>
      <c r="B13" s="26" t="s">
        <v>55</v>
      </c>
      <c r="C13" s="27" t="s">
        <v>23</v>
      </c>
      <c r="D13" s="68">
        <v>49096.93</v>
      </c>
      <c r="E13" s="13">
        <v>140</v>
      </c>
      <c r="F13" s="11">
        <v>2</v>
      </c>
      <c r="G13" s="65">
        <v>40</v>
      </c>
      <c r="H13" s="10">
        <f t="shared" ref="H13:H21" si="13">F13*G13</f>
        <v>80</v>
      </c>
      <c r="I13" s="11">
        <v>37</v>
      </c>
      <c r="J13" s="11">
        <v>4</v>
      </c>
      <c r="K13" s="10">
        <v>20</v>
      </c>
      <c r="L13" s="10">
        <f t="shared" ref="L13:L21" si="14">J13*K13</f>
        <v>80</v>
      </c>
      <c r="M13" s="10">
        <v>5</v>
      </c>
      <c r="N13" s="10">
        <v>5</v>
      </c>
      <c r="O13" s="10">
        <v>20</v>
      </c>
      <c r="P13" s="10">
        <f t="shared" ref="P13:P21" si="15">N13*O13</f>
        <v>100</v>
      </c>
      <c r="Q13" s="12" t="s">
        <v>21</v>
      </c>
      <c r="R13" s="65">
        <v>1</v>
      </c>
      <c r="S13" s="65">
        <v>10</v>
      </c>
      <c r="T13" s="10">
        <f t="shared" ref="T13:T21" si="16">R13*S13</f>
        <v>10</v>
      </c>
      <c r="U13" s="12">
        <v>0.5</v>
      </c>
      <c r="V13" s="12">
        <v>1</v>
      </c>
      <c r="W13" s="12">
        <v>10</v>
      </c>
      <c r="X13" s="12">
        <f t="shared" ref="X13:X21" si="17">V13*W13</f>
        <v>10</v>
      </c>
      <c r="Y13" s="10">
        <f>H13+L13+T13+X13+P13</f>
        <v>280</v>
      </c>
      <c r="Z13" s="39">
        <f t="shared" si="10"/>
        <v>4909.6930000000002</v>
      </c>
      <c r="AA13" s="39">
        <f t="shared" si="11"/>
        <v>54006.623</v>
      </c>
      <c r="AB13" s="39">
        <f>AA13*0.1</f>
        <v>5400.6623</v>
      </c>
      <c r="AC13" s="40">
        <f t="shared" si="12"/>
        <v>48605.960699999996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18.75" x14ac:dyDescent="0.25">
      <c r="A14" s="7"/>
      <c r="B14" s="80" t="s">
        <v>56</v>
      </c>
      <c r="C14" s="27">
        <v>2022</v>
      </c>
      <c r="D14" s="68">
        <v>23585.24</v>
      </c>
      <c r="E14" s="13">
        <v>313</v>
      </c>
      <c r="F14" s="11">
        <v>5</v>
      </c>
      <c r="G14" s="65">
        <v>40</v>
      </c>
      <c r="H14" s="10">
        <f t="shared" si="13"/>
        <v>200</v>
      </c>
      <c r="I14" s="11">
        <v>29</v>
      </c>
      <c r="J14" s="11">
        <v>3</v>
      </c>
      <c r="K14" s="10">
        <v>20</v>
      </c>
      <c r="L14" s="10">
        <f t="shared" si="14"/>
        <v>60</v>
      </c>
      <c r="M14" s="10">
        <v>5</v>
      </c>
      <c r="N14" s="10">
        <v>5</v>
      </c>
      <c r="O14" s="10">
        <v>20</v>
      </c>
      <c r="P14" s="10">
        <f t="shared" si="15"/>
        <v>100</v>
      </c>
      <c r="Q14" s="12" t="s">
        <v>18</v>
      </c>
      <c r="R14" s="65">
        <v>0</v>
      </c>
      <c r="S14" s="65">
        <v>10</v>
      </c>
      <c r="T14" s="10">
        <f t="shared" si="16"/>
        <v>0</v>
      </c>
      <c r="U14" s="12">
        <v>0.2</v>
      </c>
      <c r="V14" s="12">
        <v>1</v>
      </c>
      <c r="W14" s="12">
        <v>10</v>
      </c>
      <c r="X14" s="12">
        <f t="shared" si="17"/>
        <v>10</v>
      </c>
      <c r="Y14" s="10">
        <f t="shared" ref="Y14:Y15" si="18">H14+L14+T14+X14+P14</f>
        <v>370</v>
      </c>
      <c r="Z14" s="39">
        <f t="shared" si="10"/>
        <v>2358.5240000000003</v>
      </c>
      <c r="AA14" s="39">
        <f t="shared" si="11"/>
        <v>25943.764000000003</v>
      </c>
      <c r="AB14" s="39">
        <f>AA14*0.12</f>
        <v>3113.2516800000003</v>
      </c>
      <c r="AC14" s="40">
        <f t="shared" si="12"/>
        <v>22830.512320000002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ht="37.5" x14ac:dyDescent="0.25">
      <c r="A15" s="7"/>
      <c r="B15" s="26" t="s">
        <v>57</v>
      </c>
      <c r="C15" s="27" t="s">
        <v>58</v>
      </c>
      <c r="D15" s="68">
        <v>17081.71</v>
      </c>
      <c r="E15" s="13">
        <v>110</v>
      </c>
      <c r="F15" s="11">
        <v>2</v>
      </c>
      <c r="G15" s="10">
        <v>40</v>
      </c>
      <c r="H15" s="10">
        <f t="shared" si="13"/>
        <v>80</v>
      </c>
      <c r="I15" s="11">
        <v>43</v>
      </c>
      <c r="J15" s="11">
        <v>5</v>
      </c>
      <c r="K15" s="10">
        <v>20</v>
      </c>
      <c r="L15" s="10">
        <f t="shared" si="14"/>
        <v>100</v>
      </c>
      <c r="M15" s="10">
        <v>5</v>
      </c>
      <c r="N15" s="10">
        <v>5</v>
      </c>
      <c r="O15" s="10">
        <v>20</v>
      </c>
      <c r="P15" s="10">
        <f t="shared" si="15"/>
        <v>100</v>
      </c>
      <c r="Q15" s="12" t="s">
        <v>18</v>
      </c>
      <c r="R15" s="65">
        <v>0</v>
      </c>
      <c r="S15" s="65">
        <v>10</v>
      </c>
      <c r="T15" s="10">
        <f t="shared" si="16"/>
        <v>0</v>
      </c>
      <c r="U15" s="12">
        <v>15</v>
      </c>
      <c r="V15" s="12">
        <v>3</v>
      </c>
      <c r="W15" s="12">
        <v>10</v>
      </c>
      <c r="X15" s="12">
        <f t="shared" si="17"/>
        <v>30</v>
      </c>
      <c r="Y15" s="10">
        <f t="shared" si="18"/>
        <v>310</v>
      </c>
      <c r="Z15" s="39">
        <f t="shared" si="10"/>
        <v>1708.171</v>
      </c>
      <c r="AA15" s="39">
        <f t="shared" si="11"/>
        <v>18789.880999999998</v>
      </c>
      <c r="AB15" s="39">
        <f t="shared" ref="AB15" si="19">AA15*0.1</f>
        <v>1878.9880999999998</v>
      </c>
      <c r="AC15" s="40">
        <f t="shared" si="12"/>
        <v>16910.892899999999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18.75" x14ac:dyDescent="0.25">
      <c r="A16" s="52" t="s">
        <v>59</v>
      </c>
      <c r="B16" s="81"/>
      <c r="C16" s="3"/>
      <c r="D16" s="82"/>
      <c r="E16" s="65"/>
      <c r="F16" s="65"/>
      <c r="G16" s="65"/>
      <c r="H16" s="10"/>
      <c r="I16" s="65"/>
      <c r="J16" s="65"/>
      <c r="K16" s="10"/>
      <c r="L16" s="10"/>
      <c r="M16" s="10"/>
      <c r="N16" s="10"/>
      <c r="O16" s="10"/>
      <c r="P16" s="10"/>
      <c r="Q16" s="65"/>
      <c r="R16" s="65"/>
      <c r="S16" s="65"/>
      <c r="T16" s="10"/>
      <c r="U16" s="65"/>
      <c r="V16" s="12"/>
      <c r="W16" s="12"/>
      <c r="X16" s="12"/>
      <c r="Y16" s="10"/>
      <c r="Z16" s="39"/>
      <c r="AA16" s="39"/>
      <c r="AB16" s="39"/>
      <c r="AC16" s="40">
        <f>SUM(AC12:AC15)</f>
        <v>200000.00151999999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18.75" x14ac:dyDescent="0.25">
      <c r="A17" s="58" t="s">
        <v>2</v>
      </c>
      <c r="B17" s="71"/>
      <c r="C17" s="71"/>
      <c r="D17" s="72"/>
      <c r="E17" s="13"/>
      <c r="F17" s="13"/>
      <c r="G17" s="13"/>
      <c r="H17" s="10"/>
      <c r="I17" s="11"/>
      <c r="J17" s="11"/>
      <c r="K17" s="10"/>
      <c r="L17" s="10"/>
      <c r="M17" s="10"/>
      <c r="N17" s="10"/>
      <c r="O17" s="10"/>
      <c r="P17" s="10"/>
      <c r="Q17" s="12"/>
      <c r="R17" s="12"/>
      <c r="S17" s="12"/>
      <c r="T17" s="10"/>
      <c r="U17" s="12"/>
      <c r="V17" s="12"/>
      <c r="W17" s="12"/>
      <c r="X17" s="12"/>
      <c r="Y17" s="10"/>
      <c r="Z17" s="39"/>
      <c r="AA17" s="39"/>
      <c r="AB17" s="39"/>
      <c r="AC17" s="40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38.25" x14ac:dyDescent="0.25">
      <c r="A18" s="7"/>
      <c r="B18" s="26" t="s">
        <v>60</v>
      </c>
      <c r="C18" s="27" t="s">
        <v>58</v>
      </c>
      <c r="D18" s="68">
        <v>59283.01</v>
      </c>
      <c r="E18" s="13">
        <v>110</v>
      </c>
      <c r="F18" s="11">
        <v>2</v>
      </c>
      <c r="G18" s="10">
        <v>40</v>
      </c>
      <c r="H18" s="10">
        <f t="shared" ref="H18:H20" si="20">F18*G18</f>
        <v>80</v>
      </c>
      <c r="I18" s="11">
        <v>43</v>
      </c>
      <c r="J18" s="11">
        <v>5</v>
      </c>
      <c r="K18" s="10">
        <v>20</v>
      </c>
      <c r="L18" s="10">
        <f t="shared" ref="L18:L20" si="21">J18*K18</f>
        <v>100</v>
      </c>
      <c r="M18" s="10">
        <v>5</v>
      </c>
      <c r="N18" s="10">
        <v>5</v>
      </c>
      <c r="O18" s="10">
        <v>20</v>
      </c>
      <c r="P18" s="10">
        <f t="shared" ref="P18:P20" si="22">N18*O18</f>
        <v>100</v>
      </c>
      <c r="Q18" s="12" t="s">
        <v>18</v>
      </c>
      <c r="R18" s="65">
        <v>0</v>
      </c>
      <c r="S18" s="65">
        <v>10</v>
      </c>
      <c r="T18" s="10">
        <f t="shared" ref="T18:T20" si="23">R18*S18</f>
        <v>0</v>
      </c>
      <c r="U18" s="12">
        <v>15</v>
      </c>
      <c r="V18" s="12">
        <v>3</v>
      </c>
      <c r="W18" s="12">
        <v>10</v>
      </c>
      <c r="X18" s="12">
        <f t="shared" ref="X18:X20" si="24">V18*W18</f>
        <v>30</v>
      </c>
      <c r="Y18" s="10">
        <f t="shared" ref="Y18:Y20" si="25">H18+L18+T18+X18+P18</f>
        <v>310</v>
      </c>
      <c r="Z18" s="39">
        <f t="shared" ref="Z18:Z20" si="26">D18*0.1</f>
        <v>5928.3010000000004</v>
      </c>
      <c r="AA18" s="39">
        <f t="shared" ref="AA18:AA20" si="27">Z18+D18</f>
        <v>65211.311000000002</v>
      </c>
      <c r="AB18" s="39">
        <f t="shared" ref="AB18" si="28">AA18*0.1</f>
        <v>6521.1311000000005</v>
      </c>
      <c r="AC18" s="40">
        <f t="shared" ref="AC18:AC20" si="29">AA18-AB18</f>
        <v>58690.179900000003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8.75" x14ac:dyDescent="0.25">
      <c r="A19" s="7"/>
      <c r="B19" s="26" t="s">
        <v>61</v>
      </c>
      <c r="C19" s="27">
        <v>2023</v>
      </c>
      <c r="D19" s="68">
        <f>29615.24+30750.24</f>
        <v>60365.48</v>
      </c>
      <c r="E19" s="13">
        <v>204</v>
      </c>
      <c r="F19" s="11">
        <v>4</v>
      </c>
      <c r="G19" s="10">
        <v>40</v>
      </c>
      <c r="H19" s="10">
        <f t="shared" si="20"/>
        <v>160</v>
      </c>
      <c r="I19" s="11">
        <v>32</v>
      </c>
      <c r="J19" s="11">
        <v>4</v>
      </c>
      <c r="K19" s="10">
        <v>20</v>
      </c>
      <c r="L19" s="10">
        <f t="shared" si="21"/>
        <v>80</v>
      </c>
      <c r="M19" s="10">
        <v>5</v>
      </c>
      <c r="N19" s="10">
        <v>5</v>
      </c>
      <c r="O19" s="10">
        <v>20</v>
      </c>
      <c r="P19" s="10">
        <f t="shared" si="22"/>
        <v>100</v>
      </c>
      <c r="Q19" s="12" t="s">
        <v>18</v>
      </c>
      <c r="R19" s="65">
        <v>0</v>
      </c>
      <c r="S19" s="65">
        <v>10</v>
      </c>
      <c r="T19" s="10">
        <f t="shared" si="23"/>
        <v>0</v>
      </c>
      <c r="U19" s="12">
        <v>0.75</v>
      </c>
      <c r="V19" s="12">
        <v>1</v>
      </c>
      <c r="W19" s="12">
        <v>10</v>
      </c>
      <c r="X19" s="12">
        <f t="shared" si="24"/>
        <v>10</v>
      </c>
      <c r="Y19" s="10">
        <f t="shared" si="25"/>
        <v>350</v>
      </c>
      <c r="Z19" s="39">
        <f t="shared" si="26"/>
        <v>6036.5480000000007</v>
      </c>
      <c r="AA19" s="39">
        <f t="shared" si="27"/>
        <v>66402.028000000006</v>
      </c>
      <c r="AB19" s="39">
        <f>AA19*0.12</f>
        <v>7968.2433600000004</v>
      </c>
      <c r="AC19" s="40">
        <f t="shared" si="29"/>
        <v>58433.784640000005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18.75" x14ac:dyDescent="0.3">
      <c r="A20" s="83"/>
      <c r="B20" s="23" t="s">
        <v>62</v>
      </c>
      <c r="C20" s="27">
        <v>2023</v>
      </c>
      <c r="D20" s="35">
        <v>62308.39</v>
      </c>
      <c r="E20" s="13">
        <v>223</v>
      </c>
      <c r="F20" s="64">
        <v>4</v>
      </c>
      <c r="G20" s="10">
        <v>40</v>
      </c>
      <c r="H20" s="10">
        <f t="shared" si="20"/>
        <v>160</v>
      </c>
      <c r="I20" s="11">
        <v>37</v>
      </c>
      <c r="J20" s="11">
        <v>4</v>
      </c>
      <c r="K20" s="10">
        <v>20</v>
      </c>
      <c r="L20" s="10">
        <f t="shared" si="21"/>
        <v>80</v>
      </c>
      <c r="M20" s="10">
        <v>5</v>
      </c>
      <c r="N20" s="10">
        <v>5</v>
      </c>
      <c r="O20" s="10">
        <v>20</v>
      </c>
      <c r="P20" s="10">
        <f t="shared" si="22"/>
        <v>100</v>
      </c>
      <c r="Q20" s="84" t="s">
        <v>18</v>
      </c>
      <c r="R20" s="65">
        <v>0</v>
      </c>
      <c r="S20" s="65">
        <v>10</v>
      </c>
      <c r="T20" s="10">
        <f t="shared" si="23"/>
        <v>0</v>
      </c>
      <c r="U20" s="12">
        <v>0.8</v>
      </c>
      <c r="V20" s="12">
        <v>1</v>
      </c>
      <c r="W20" s="12">
        <v>10</v>
      </c>
      <c r="X20" s="12">
        <f t="shared" si="24"/>
        <v>10</v>
      </c>
      <c r="Y20" s="10">
        <f t="shared" si="25"/>
        <v>350</v>
      </c>
      <c r="Z20" s="39">
        <f t="shared" si="26"/>
        <v>6230.8389999999999</v>
      </c>
      <c r="AA20" s="39">
        <f t="shared" si="27"/>
        <v>68539.228999999992</v>
      </c>
      <c r="AB20" s="39">
        <f>AA20*0.09</f>
        <v>6168.5306099999989</v>
      </c>
      <c r="AC20" s="40">
        <f t="shared" si="29"/>
        <v>62370.69838999999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18.75" x14ac:dyDescent="0.25">
      <c r="A21" s="7"/>
      <c r="B21" s="67" t="s">
        <v>63</v>
      </c>
      <c r="C21" s="3" t="s">
        <v>64</v>
      </c>
      <c r="D21" s="6">
        <v>21426.68</v>
      </c>
      <c r="E21" s="76">
        <v>140</v>
      </c>
      <c r="F21" s="77">
        <v>2</v>
      </c>
      <c r="G21" s="65">
        <v>40</v>
      </c>
      <c r="H21" s="10">
        <f t="shared" si="13"/>
        <v>80</v>
      </c>
      <c r="I21" s="11">
        <v>53</v>
      </c>
      <c r="J21" s="11">
        <v>5</v>
      </c>
      <c r="K21" s="10">
        <v>20</v>
      </c>
      <c r="L21" s="10">
        <f t="shared" si="14"/>
        <v>100</v>
      </c>
      <c r="M21" s="10">
        <v>5</v>
      </c>
      <c r="N21" s="10">
        <v>5</v>
      </c>
      <c r="O21" s="10">
        <v>20</v>
      </c>
      <c r="P21" s="10">
        <f t="shared" si="15"/>
        <v>100</v>
      </c>
      <c r="Q21" s="65" t="s">
        <v>18</v>
      </c>
      <c r="R21" s="65">
        <v>0</v>
      </c>
      <c r="S21" s="65">
        <v>10</v>
      </c>
      <c r="T21" s="10">
        <f t="shared" si="16"/>
        <v>0</v>
      </c>
      <c r="U21" s="12">
        <v>0.2</v>
      </c>
      <c r="V21" s="12">
        <v>1</v>
      </c>
      <c r="W21" s="12">
        <v>10</v>
      </c>
      <c r="X21" s="12">
        <f t="shared" si="17"/>
        <v>10</v>
      </c>
      <c r="Y21" s="10">
        <f>H21+L21+T21+X21+P21</f>
        <v>290</v>
      </c>
      <c r="Z21" s="39">
        <f t="shared" si="10"/>
        <v>2142.6680000000001</v>
      </c>
      <c r="AA21" s="39">
        <f t="shared" si="11"/>
        <v>23569.348000000002</v>
      </c>
      <c r="AB21" s="39">
        <f>AA21*0.13</f>
        <v>3064.0152400000002</v>
      </c>
      <c r="AC21" s="40">
        <f t="shared" si="12"/>
        <v>20505.332760000001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8.75" x14ac:dyDescent="0.25">
      <c r="A22" s="7"/>
      <c r="B22" s="52" t="s">
        <v>59</v>
      </c>
      <c r="C22" s="81"/>
      <c r="D22" s="68"/>
      <c r="E22" s="13"/>
      <c r="F22" s="11"/>
      <c r="G22" s="65"/>
      <c r="H22" s="10"/>
      <c r="I22" s="11"/>
      <c r="J22" s="11"/>
      <c r="K22" s="10"/>
      <c r="L22" s="10"/>
      <c r="M22" s="10"/>
      <c r="N22" s="10"/>
      <c r="O22" s="10"/>
      <c r="P22" s="10"/>
      <c r="Q22" s="12"/>
      <c r="R22" s="65"/>
      <c r="S22" s="65"/>
      <c r="T22" s="10"/>
      <c r="U22" s="12"/>
      <c r="V22" s="12"/>
      <c r="W22" s="12"/>
      <c r="X22" s="12"/>
      <c r="Y22" s="10"/>
      <c r="Z22" s="39"/>
      <c r="AA22" s="39"/>
      <c r="AB22" s="39"/>
      <c r="AC22" s="44">
        <f>SUM(AC18:AC21)</f>
        <v>199999.99568999998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x14ac:dyDescent="0.25">
      <c r="A23" s="5"/>
      <c r="B23" s="5"/>
      <c r="C23" s="1"/>
      <c r="D23" s="2"/>
      <c r="E23" s="14"/>
      <c r="F23" s="14"/>
      <c r="G23" s="14"/>
      <c r="H23" s="14"/>
      <c r="I23" s="15"/>
      <c r="J23" s="15"/>
      <c r="K23" s="15"/>
      <c r="L23" s="15"/>
      <c r="M23" s="15"/>
      <c r="N23" s="15"/>
      <c r="O23" s="15"/>
      <c r="P23" s="15"/>
      <c r="Q23" s="16"/>
      <c r="R23" s="16"/>
      <c r="S23" s="16"/>
      <c r="T23" s="16"/>
      <c r="U23" s="5"/>
      <c r="V23" s="5"/>
      <c r="W23" s="5"/>
      <c r="X23" s="16"/>
      <c r="Y23" s="16"/>
      <c r="Z23" s="47"/>
      <c r="AA23" s="5"/>
      <c r="AB23" s="47"/>
      <c r="AC23" s="4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x14ac:dyDescent="0.25">
      <c r="A24" s="5"/>
      <c r="B24" s="5"/>
      <c r="C24" s="1"/>
      <c r="D24" s="2"/>
      <c r="E24" s="14"/>
      <c r="F24" s="14"/>
      <c r="G24" s="14"/>
      <c r="H24" s="14"/>
      <c r="I24" s="15"/>
      <c r="J24" s="15"/>
      <c r="K24" s="15"/>
      <c r="L24" s="15"/>
      <c r="M24" s="15"/>
      <c r="N24" s="15"/>
      <c r="O24" s="15"/>
      <c r="P24" s="15"/>
      <c r="Q24" s="16"/>
      <c r="R24" s="16"/>
      <c r="S24" s="16"/>
      <c r="T24" s="16"/>
      <c r="U24" s="5"/>
      <c r="V24" s="5"/>
      <c r="W24" s="5"/>
      <c r="X24" s="16"/>
      <c r="Y24" s="16"/>
      <c r="Z24" s="47"/>
      <c r="AA24" s="5"/>
      <c r="AB24" s="47"/>
      <c r="AC24" s="4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x14ac:dyDescent="0.25">
      <c r="A25" s="5"/>
      <c r="B25" s="5"/>
      <c r="C25" s="1"/>
      <c r="D25" s="2"/>
      <c r="E25" s="14"/>
      <c r="F25" s="14"/>
      <c r="G25" s="14"/>
      <c r="H25" s="14"/>
      <c r="I25" s="15"/>
      <c r="J25" s="15"/>
      <c r="K25" s="15"/>
      <c r="L25" s="15"/>
      <c r="M25" s="15"/>
      <c r="N25" s="15"/>
      <c r="O25" s="15"/>
      <c r="P25" s="15"/>
      <c r="Q25" s="16"/>
      <c r="R25" s="16"/>
      <c r="S25" s="16"/>
      <c r="T25" s="16"/>
      <c r="U25" s="5"/>
      <c r="V25" s="5"/>
      <c r="W25" s="5"/>
      <c r="X25" s="16"/>
      <c r="Y25" s="16"/>
      <c r="Z25" s="47"/>
      <c r="AA25" s="5"/>
      <c r="AB25" s="47"/>
      <c r="AC25" s="4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x14ac:dyDescent="0.25">
      <c r="A26" s="5"/>
      <c r="B26" s="5"/>
      <c r="C26" s="1"/>
      <c r="D26" s="2"/>
      <c r="E26" s="14"/>
      <c r="F26" s="14"/>
      <c r="G26" s="14"/>
      <c r="H26" s="14"/>
      <c r="I26" s="15"/>
      <c r="J26" s="15"/>
      <c r="K26" s="15"/>
      <c r="L26" s="15"/>
      <c r="M26" s="15"/>
      <c r="N26" s="15"/>
      <c r="O26" s="15"/>
      <c r="P26" s="15"/>
      <c r="Q26" s="16"/>
      <c r="R26" s="16"/>
      <c r="S26" s="16"/>
      <c r="T26" s="16"/>
      <c r="U26" s="5"/>
      <c r="V26" s="5"/>
      <c r="W26" s="5"/>
      <c r="X26" s="16"/>
      <c r="Y26" s="16"/>
      <c r="Z26" s="47"/>
      <c r="AA26" s="5"/>
      <c r="AB26" s="47"/>
      <c r="AC26" s="4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x14ac:dyDescent="0.25">
      <c r="A27" s="5"/>
      <c r="B27" s="5"/>
      <c r="C27" s="1"/>
      <c r="D27" s="2"/>
      <c r="E27" s="14"/>
      <c r="F27" s="14"/>
      <c r="G27" s="14"/>
      <c r="H27" s="14"/>
      <c r="I27" s="15"/>
      <c r="J27" s="15"/>
      <c r="K27" s="15"/>
      <c r="L27" s="15"/>
      <c r="M27" s="15"/>
      <c r="N27" s="15"/>
      <c r="O27" s="15"/>
      <c r="P27" s="15"/>
      <c r="Q27" s="16"/>
      <c r="R27" s="16"/>
      <c r="S27" s="16"/>
      <c r="T27" s="16"/>
      <c r="U27" s="5"/>
      <c r="V27" s="5"/>
      <c r="W27" s="5"/>
      <c r="X27" s="16"/>
      <c r="Y27" s="16"/>
      <c r="Z27" s="47"/>
      <c r="AA27" s="5"/>
      <c r="AB27" s="47"/>
      <c r="AC27" s="4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x14ac:dyDescent="0.25">
      <c r="A28" s="5"/>
      <c r="B28" s="5"/>
      <c r="C28" s="1"/>
      <c r="D28" s="2"/>
      <c r="E28" s="14"/>
      <c r="F28" s="14"/>
      <c r="G28" s="14"/>
      <c r="H28" s="14"/>
      <c r="I28" s="15"/>
      <c r="J28" s="15"/>
      <c r="K28" s="15"/>
      <c r="L28" s="15"/>
      <c r="M28" s="15"/>
      <c r="N28" s="15"/>
      <c r="O28" s="15"/>
      <c r="P28" s="15"/>
      <c r="Q28" s="16"/>
      <c r="R28" s="16"/>
      <c r="S28" s="16"/>
      <c r="T28" s="16"/>
      <c r="U28" s="5"/>
      <c r="V28" s="5"/>
      <c r="W28" s="5"/>
      <c r="X28" s="16"/>
      <c r="Y28" s="16"/>
      <c r="Z28" s="47"/>
      <c r="AA28" s="5"/>
      <c r="AB28" s="47"/>
      <c r="AC28" s="4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x14ac:dyDescent="0.25">
      <c r="A29" s="5"/>
      <c r="B29" s="5"/>
      <c r="C29" s="1"/>
      <c r="D29" s="2"/>
      <c r="E29" s="14"/>
      <c r="F29" s="14"/>
      <c r="G29" s="14"/>
      <c r="H29" s="14"/>
      <c r="I29" s="15"/>
      <c r="J29" s="15"/>
      <c r="K29" s="15"/>
      <c r="L29" s="15"/>
      <c r="M29" s="15"/>
      <c r="N29" s="15"/>
      <c r="O29" s="15"/>
      <c r="P29" s="15"/>
      <c r="Q29" s="16"/>
      <c r="R29" s="16"/>
      <c r="S29" s="16"/>
      <c r="T29" s="16"/>
      <c r="U29" s="5"/>
      <c r="V29" s="5"/>
      <c r="W29" s="5"/>
      <c r="X29" s="16"/>
      <c r="Y29" s="16"/>
      <c r="Z29" s="47"/>
      <c r="AA29" s="5"/>
      <c r="AB29" s="47"/>
      <c r="AC29" s="4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x14ac:dyDescent="0.25">
      <c r="A30" s="5"/>
      <c r="B30" s="5"/>
      <c r="C30" s="1"/>
      <c r="D30" s="2"/>
      <c r="E30" s="14"/>
      <c r="F30" s="14"/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6"/>
      <c r="R30" s="16"/>
      <c r="S30" s="16"/>
      <c r="T30" s="16"/>
      <c r="U30" s="5"/>
      <c r="V30" s="5"/>
      <c r="W30" s="5"/>
      <c r="X30" s="16"/>
      <c r="Y30" s="16"/>
      <c r="Z30" s="47"/>
      <c r="AA30" s="5"/>
      <c r="AB30" s="47"/>
      <c r="AC30" s="4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</sheetData>
  <mergeCells count="7">
    <mergeCell ref="B22:C22"/>
    <mergeCell ref="A3:AC3"/>
    <mergeCell ref="A5:D5"/>
    <mergeCell ref="A10:B10"/>
    <mergeCell ref="A11:D11"/>
    <mergeCell ref="A16:B16"/>
    <mergeCell ref="A17:D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E18"/>
  <sheetViews>
    <sheetView tabSelected="1" workbookViewId="0">
      <selection activeCell="B4" sqref="B4"/>
    </sheetView>
  </sheetViews>
  <sheetFormatPr defaultRowHeight="15.75" x14ac:dyDescent="0.25"/>
  <cols>
    <col min="1" max="1" width="11.25" customWidth="1"/>
    <col min="2" max="2" width="72" customWidth="1"/>
    <col min="3" max="3" width="15.375" customWidth="1"/>
    <col min="4" max="4" width="15.875" customWidth="1"/>
    <col min="5" max="5" width="13.625" customWidth="1"/>
    <col min="6" max="8" width="7.125" customWidth="1"/>
    <col min="9" max="9" width="11.875" customWidth="1"/>
    <col min="10" max="12" width="7.125" customWidth="1"/>
    <col min="13" max="13" width="11.375" customWidth="1"/>
    <col min="14" max="16" width="7.125" customWidth="1"/>
    <col min="17" max="17" width="15.5" customWidth="1"/>
    <col min="18" max="20" width="7.125" customWidth="1"/>
    <col min="21" max="21" width="13.75" customWidth="1"/>
    <col min="22" max="24" width="7.125" customWidth="1"/>
    <col min="25" max="25" width="13.25" customWidth="1"/>
    <col min="26" max="26" width="15" customWidth="1"/>
    <col min="27" max="27" width="12" customWidth="1"/>
    <col min="28" max="28" width="12.875" customWidth="1"/>
    <col min="29" max="29" width="13" customWidth="1"/>
    <col min="30" max="31" width="8.75"/>
    <col min="32" max="33" width="11.875" customWidth="1"/>
  </cols>
  <sheetData>
    <row r="4" spans="1:83" ht="189" x14ac:dyDescent="0.25">
      <c r="A4" s="32" t="s">
        <v>7</v>
      </c>
      <c r="B4" s="33" t="s">
        <v>65</v>
      </c>
      <c r="C4" s="33" t="s">
        <v>0</v>
      </c>
      <c r="D4" s="28" t="s">
        <v>45</v>
      </c>
      <c r="E4" s="61" t="s">
        <v>66</v>
      </c>
      <c r="F4" s="61" t="s">
        <v>35</v>
      </c>
      <c r="G4" s="61" t="s">
        <v>13</v>
      </c>
      <c r="H4" s="61" t="s">
        <v>14</v>
      </c>
      <c r="I4" s="61" t="s">
        <v>15</v>
      </c>
      <c r="J4" s="61" t="s">
        <v>35</v>
      </c>
      <c r="K4" s="61" t="s">
        <v>13</v>
      </c>
      <c r="L4" s="61" t="s">
        <v>14</v>
      </c>
      <c r="M4" s="61" t="s">
        <v>22</v>
      </c>
      <c r="N4" s="61" t="s">
        <v>35</v>
      </c>
      <c r="O4" s="61" t="s">
        <v>13</v>
      </c>
      <c r="P4" s="61" t="s">
        <v>14</v>
      </c>
      <c r="Q4" s="61" t="s">
        <v>16</v>
      </c>
      <c r="R4" s="61" t="s">
        <v>35</v>
      </c>
      <c r="S4" s="61" t="s">
        <v>13</v>
      </c>
      <c r="T4" s="61" t="s">
        <v>14</v>
      </c>
      <c r="U4" s="61" t="s">
        <v>67</v>
      </c>
      <c r="V4" s="61" t="s">
        <v>35</v>
      </c>
      <c r="W4" s="61" t="s">
        <v>13</v>
      </c>
      <c r="X4" s="85" t="s">
        <v>14</v>
      </c>
      <c r="Y4" s="61" t="s">
        <v>47</v>
      </c>
      <c r="Z4" s="62" t="s">
        <v>27</v>
      </c>
      <c r="AA4" s="62" t="s">
        <v>28</v>
      </c>
      <c r="AB4" s="62" t="s">
        <v>29</v>
      </c>
      <c r="AC4" s="62" t="s">
        <v>30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18.75" x14ac:dyDescent="0.25">
      <c r="A5" s="54" t="s">
        <v>48</v>
      </c>
      <c r="B5" s="86"/>
      <c r="C5" s="86"/>
      <c r="D5" s="8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8"/>
      <c r="S5" s="38"/>
      <c r="T5" s="5"/>
      <c r="U5" s="5"/>
      <c r="V5" s="5"/>
      <c r="W5" s="5"/>
      <c r="X5" s="5"/>
      <c r="Y5" s="9"/>
      <c r="Z5" s="21"/>
      <c r="AA5" s="21"/>
      <c r="AB5" s="21"/>
      <c r="AC5" s="21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</row>
    <row r="6" spans="1:83" ht="37.5" x14ac:dyDescent="0.25">
      <c r="A6" s="3">
        <v>1</v>
      </c>
      <c r="B6" s="66" t="s">
        <v>68</v>
      </c>
      <c r="C6" s="63">
        <v>2021</v>
      </c>
      <c r="D6" s="46">
        <v>45500</v>
      </c>
      <c r="E6" s="13">
        <v>210</v>
      </c>
      <c r="F6" s="13">
        <v>3</v>
      </c>
      <c r="G6" s="10">
        <v>30</v>
      </c>
      <c r="H6" s="10">
        <f t="shared" ref="H6" si="0">F6*G6</f>
        <v>90</v>
      </c>
      <c r="I6" s="12">
        <v>30</v>
      </c>
      <c r="J6" s="87">
        <v>4</v>
      </c>
      <c r="K6" s="12">
        <v>25</v>
      </c>
      <c r="L6" s="12">
        <f t="shared" ref="L6" si="1">J6*K6</f>
        <v>100</v>
      </c>
      <c r="M6" s="12">
        <v>5</v>
      </c>
      <c r="N6" s="12">
        <v>5</v>
      </c>
      <c r="O6" s="12">
        <v>20</v>
      </c>
      <c r="P6" s="12">
        <f t="shared" ref="P6" si="2">N6*O6</f>
        <v>100</v>
      </c>
      <c r="Q6" s="12" t="s">
        <v>18</v>
      </c>
      <c r="R6" s="12">
        <v>0</v>
      </c>
      <c r="S6" s="12">
        <v>10</v>
      </c>
      <c r="T6" s="12">
        <f t="shared" ref="T6" si="3">R6*S6</f>
        <v>0</v>
      </c>
      <c r="U6" s="12" t="s">
        <v>21</v>
      </c>
      <c r="V6" s="12">
        <v>1</v>
      </c>
      <c r="W6" s="12">
        <v>15</v>
      </c>
      <c r="X6" s="12">
        <f t="shared" ref="X6" si="4">V6*W6</f>
        <v>15</v>
      </c>
      <c r="Y6" s="13">
        <f>X6+T6+L6+H6+P6</f>
        <v>305</v>
      </c>
      <c r="Z6" s="39">
        <f>D6*0.1</f>
        <v>4550</v>
      </c>
      <c r="AA6" s="39">
        <f>Z6+D6</f>
        <v>50050</v>
      </c>
      <c r="AB6" s="39">
        <f>AA6*0.1</f>
        <v>5005</v>
      </c>
      <c r="AC6" s="40">
        <f>AA6-AB6</f>
        <v>45045</v>
      </c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83" ht="18.75" x14ac:dyDescent="0.25">
      <c r="A7" s="3">
        <v>13</v>
      </c>
      <c r="B7" s="24"/>
      <c r="C7" s="27"/>
      <c r="D7" s="88"/>
      <c r="E7" s="10">
        <v>677</v>
      </c>
      <c r="F7" s="10">
        <v>5</v>
      </c>
      <c r="G7" s="10">
        <v>30</v>
      </c>
      <c r="H7" s="10">
        <f>F7*G7</f>
        <v>150</v>
      </c>
      <c r="I7" s="12">
        <v>55</v>
      </c>
      <c r="J7" s="12">
        <v>5</v>
      </c>
      <c r="K7" s="12">
        <v>25</v>
      </c>
      <c r="L7" s="12">
        <f>J7*K7</f>
        <v>125</v>
      </c>
      <c r="M7" s="12"/>
      <c r="N7" s="12"/>
      <c r="O7" s="12"/>
      <c r="P7" s="12"/>
      <c r="Q7" s="12" t="s">
        <v>18</v>
      </c>
      <c r="R7" s="12">
        <v>0</v>
      </c>
      <c r="S7" s="12">
        <v>10</v>
      </c>
      <c r="T7" s="12">
        <f>R7*S7</f>
        <v>0</v>
      </c>
      <c r="U7" s="12"/>
      <c r="V7" s="12">
        <v>1</v>
      </c>
      <c r="W7" s="12">
        <v>5</v>
      </c>
      <c r="X7" s="12">
        <f>V7*W7</f>
        <v>5</v>
      </c>
      <c r="Y7" s="13" t="e">
        <f>X7+T7+L7+#REF!+H7</f>
        <v>#REF!</v>
      </c>
      <c r="Z7" s="9"/>
      <c r="AA7" s="9"/>
      <c r="AB7" s="9"/>
      <c r="AC7" s="9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</row>
    <row r="8" spans="1:83" ht="18.75" x14ac:dyDescent="0.25">
      <c r="A8" s="54" t="s">
        <v>69</v>
      </c>
      <c r="B8" s="89"/>
      <c r="C8" s="27"/>
      <c r="D8" s="70">
        <f>SUM(D6:D7)</f>
        <v>45500</v>
      </c>
      <c r="E8" s="41"/>
      <c r="F8" s="41"/>
      <c r="G8" s="10"/>
      <c r="H8" s="10"/>
      <c r="I8" s="11"/>
      <c r="J8" s="11"/>
      <c r="K8" s="12"/>
      <c r="L8" s="12"/>
      <c r="M8" s="12"/>
      <c r="N8" s="12"/>
      <c r="O8" s="12"/>
      <c r="P8" s="12"/>
      <c r="Q8" s="11"/>
      <c r="R8" s="17"/>
      <c r="S8" s="12"/>
      <c r="T8" s="12"/>
      <c r="U8" s="11"/>
      <c r="V8" s="11"/>
      <c r="W8" s="12"/>
      <c r="X8" s="12"/>
      <c r="Y8" s="13"/>
      <c r="Z8" s="9"/>
      <c r="AA8" s="9"/>
      <c r="AB8" s="9"/>
      <c r="AC8" s="44">
        <f>SUM(AC6:AC7)</f>
        <v>45045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</row>
    <row r="9" spans="1:83" ht="18.75" x14ac:dyDescent="0.25">
      <c r="A9" s="54" t="s">
        <v>1</v>
      </c>
      <c r="B9" s="86"/>
      <c r="C9" s="86"/>
      <c r="D9" s="86"/>
      <c r="E9" s="13"/>
      <c r="F9" s="13"/>
      <c r="G9" s="10"/>
      <c r="H9" s="10"/>
      <c r="I9" s="11"/>
      <c r="J9" s="11"/>
      <c r="K9" s="12"/>
      <c r="L9" s="12"/>
      <c r="M9" s="12"/>
      <c r="N9" s="12"/>
      <c r="O9" s="12"/>
      <c r="P9" s="12"/>
      <c r="Q9" s="11"/>
      <c r="R9" s="17"/>
      <c r="S9" s="12"/>
      <c r="T9" s="12"/>
      <c r="U9" s="11"/>
      <c r="V9" s="11"/>
      <c r="W9" s="12"/>
      <c r="X9" s="12"/>
      <c r="Y9" s="13"/>
      <c r="Z9" s="9"/>
      <c r="AA9" s="9"/>
      <c r="AB9" s="9"/>
      <c r="AC9" s="9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</row>
    <row r="10" spans="1:83" ht="37.5" x14ac:dyDescent="0.25">
      <c r="A10" s="32">
        <v>1</v>
      </c>
      <c r="B10" s="66" t="s">
        <v>70</v>
      </c>
      <c r="C10" s="3" t="s">
        <v>58</v>
      </c>
      <c r="D10" s="46">
        <v>85000</v>
      </c>
      <c r="E10" s="13">
        <v>130</v>
      </c>
      <c r="F10" s="13">
        <v>2</v>
      </c>
      <c r="G10" s="10">
        <v>30</v>
      </c>
      <c r="H10" s="10">
        <f t="shared" ref="H10:H12" si="5">F10*G10</f>
        <v>60</v>
      </c>
      <c r="I10" s="12">
        <v>30</v>
      </c>
      <c r="J10" s="87">
        <v>4</v>
      </c>
      <c r="K10" s="12">
        <v>25</v>
      </c>
      <c r="L10" s="12">
        <f t="shared" ref="L10:L12" si="6">J10*K10</f>
        <v>100</v>
      </c>
      <c r="M10" s="12">
        <v>5</v>
      </c>
      <c r="N10" s="12">
        <v>5</v>
      </c>
      <c r="O10" s="12">
        <v>20</v>
      </c>
      <c r="P10" s="12">
        <f t="shared" ref="P10:P12" si="7">N10*O10</f>
        <v>100</v>
      </c>
      <c r="Q10" s="12" t="s">
        <v>18</v>
      </c>
      <c r="R10" s="12">
        <v>0</v>
      </c>
      <c r="S10" s="12">
        <v>10</v>
      </c>
      <c r="T10" s="12">
        <f t="shared" ref="T10:T12" si="8">R10*S10</f>
        <v>0</v>
      </c>
      <c r="U10" s="12" t="s">
        <v>21</v>
      </c>
      <c r="V10" s="12">
        <v>1</v>
      </c>
      <c r="W10" s="12">
        <v>15</v>
      </c>
      <c r="X10" s="12">
        <f t="shared" ref="X10:X12" si="9">V10*W10</f>
        <v>15</v>
      </c>
      <c r="Y10" s="13">
        <f>X10+T10+L10+H10+P10</f>
        <v>275</v>
      </c>
      <c r="Z10" s="39">
        <f>D10*0.1</f>
        <v>8500</v>
      </c>
      <c r="AA10" s="39">
        <f>Z10+D10</f>
        <v>93500</v>
      </c>
      <c r="AB10" s="39">
        <f>AA10*0.12</f>
        <v>11220</v>
      </c>
      <c r="AC10" s="40">
        <f>AA10-AB10</f>
        <v>82280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</row>
    <row r="11" spans="1:83" ht="37.5" x14ac:dyDescent="0.3">
      <c r="A11" s="83">
        <v>2</v>
      </c>
      <c r="B11" s="23" t="s">
        <v>71</v>
      </c>
      <c r="C11" s="27" t="s">
        <v>72</v>
      </c>
      <c r="D11" s="46">
        <v>87100</v>
      </c>
      <c r="E11" s="13">
        <v>180</v>
      </c>
      <c r="F11" s="13">
        <v>2</v>
      </c>
      <c r="G11" s="10">
        <v>30</v>
      </c>
      <c r="H11" s="10">
        <f t="shared" si="5"/>
        <v>60</v>
      </c>
      <c r="I11" s="12">
        <v>30</v>
      </c>
      <c r="J11" s="87">
        <v>4</v>
      </c>
      <c r="K11" s="12">
        <v>25</v>
      </c>
      <c r="L11" s="12">
        <f t="shared" si="6"/>
        <v>100</v>
      </c>
      <c r="M11" s="12">
        <v>5</v>
      </c>
      <c r="N11" s="12">
        <v>5</v>
      </c>
      <c r="O11" s="12">
        <v>20</v>
      </c>
      <c r="P11" s="12">
        <f t="shared" si="7"/>
        <v>100</v>
      </c>
      <c r="Q11" s="12" t="s">
        <v>18</v>
      </c>
      <c r="R11" s="12">
        <v>0</v>
      </c>
      <c r="S11" s="12">
        <v>10</v>
      </c>
      <c r="T11" s="12">
        <f t="shared" si="8"/>
        <v>0</v>
      </c>
      <c r="U11" s="12" t="s">
        <v>21</v>
      </c>
      <c r="V11" s="12">
        <v>1</v>
      </c>
      <c r="W11" s="12">
        <v>15</v>
      </c>
      <c r="X11" s="12">
        <f t="shared" si="9"/>
        <v>15</v>
      </c>
      <c r="Y11" s="13">
        <f>X11+T11+L11+H11+P11</f>
        <v>275</v>
      </c>
      <c r="Z11" s="39">
        <f>D11*0.1</f>
        <v>8710</v>
      </c>
      <c r="AA11" s="39">
        <f>Z11+D11</f>
        <v>95810</v>
      </c>
      <c r="AB11" s="39">
        <f>AA11*0.12</f>
        <v>11497.199999999999</v>
      </c>
      <c r="AC11" s="40">
        <f>AA11-AB11</f>
        <v>84312.8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</row>
    <row r="12" spans="1:83" ht="18.75" x14ac:dyDescent="0.3">
      <c r="A12" s="90">
        <v>3</v>
      </c>
      <c r="B12" s="24" t="s">
        <v>73</v>
      </c>
      <c r="C12" s="27" t="s">
        <v>58</v>
      </c>
      <c r="D12" s="46">
        <v>35000</v>
      </c>
      <c r="E12" s="13">
        <v>175</v>
      </c>
      <c r="F12" s="13">
        <v>2</v>
      </c>
      <c r="G12" s="10">
        <v>30</v>
      </c>
      <c r="H12" s="10">
        <f t="shared" si="5"/>
        <v>60</v>
      </c>
      <c r="I12" s="12">
        <v>30</v>
      </c>
      <c r="J12" s="87">
        <v>4</v>
      </c>
      <c r="K12" s="12">
        <v>25</v>
      </c>
      <c r="L12" s="12">
        <f t="shared" si="6"/>
        <v>100</v>
      </c>
      <c r="M12" s="12">
        <v>5</v>
      </c>
      <c r="N12" s="12">
        <v>5</v>
      </c>
      <c r="O12" s="12">
        <v>20</v>
      </c>
      <c r="P12" s="12">
        <f t="shared" si="7"/>
        <v>100</v>
      </c>
      <c r="Q12" s="12" t="s">
        <v>18</v>
      </c>
      <c r="R12" s="12">
        <v>0</v>
      </c>
      <c r="S12" s="12">
        <v>10</v>
      </c>
      <c r="T12" s="12">
        <f t="shared" si="8"/>
        <v>0</v>
      </c>
      <c r="U12" s="12" t="s">
        <v>21</v>
      </c>
      <c r="V12" s="12">
        <v>1</v>
      </c>
      <c r="W12" s="12">
        <v>15</v>
      </c>
      <c r="X12" s="12">
        <f t="shared" si="9"/>
        <v>15</v>
      </c>
      <c r="Y12" s="13">
        <f>X12+T12+L12+H12+P12</f>
        <v>275</v>
      </c>
      <c r="Z12" s="39">
        <f>D12*0.1</f>
        <v>3500</v>
      </c>
      <c r="AA12" s="39">
        <f>Z12+D12</f>
        <v>38500</v>
      </c>
      <c r="AB12" s="39">
        <f>AA12*0.13</f>
        <v>5005</v>
      </c>
      <c r="AC12" s="40">
        <f>AA12-AB12</f>
        <v>33495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</row>
    <row r="13" spans="1:83" ht="18.75" x14ac:dyDescent="0.25">
      <c r="A13" s="91" t="s">
        <v>59</v>
      </c>
      <c r="B13" s="92"/>
      <c r="C13" s="3"/>
      <c r="D13" s="82">
        <f>SUM(D10:D12)</f>
        <v>207100</v>
      </c>
      <c r="E13" s="13"/>
      <c r="F13" s="13"/>
      <c r="G13" s="10"/>
      <c r="H13" s="10"/>
      <c r="I13" s="11"/>
      <c r="J13" s="1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3"/>
      <c r="Z13" s="9"/>
      <c r="AA13" s="9"/>
      <c r="AB13" s="9"/>
      <c r="AC13" s="44">
        <f>SUM(AC10:AC12)</f>
        <v>200087.8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</row>
    <row r="14" spans="1:83" ht="18.75" x14ac:dyDescent="0.25">
      <c r="A14" s="54" t="s">
        <v>2</v>
      </c>
      <c r="B14" s="86"/>
      <c r="C14" s="86"/>
      <c r="D14" s="86"/>
      <c r="E14" s="13"/>
      <c r="F14" s="13"/>
      <c r="G14" s="10"/>
      <c r="H14" s="10"/>
      <c r="I14" s="11"/>
      <c r="J14" s="1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3"/>
      <c r="Z14" s="9"/>
      <c r="AA14" s="9"/>
      <c r="AB14" s="9"/>
      <c r="AC14" s="9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</row>
    <row r="15" spans="1:83" ht="37.5" x14ac:dyDescent="0.25">
      <c r="A15" s="32"/>
      <c r="B15" s="66" t="s">
        <v>70</v>
      </c>
      <c r="C15" s="3" t="s">
        <v>58</v>
      </c>
      <c r="D15" s="46">
        <v>87100</v>
      </c>
      <c r="E15" s="19">
        <v>130</v>
      </c>
      <c r="F15" s="13">
        <v>2</v>
      </c>
      <c r="G15" s="10">
        <v>30</v>
      </c>
      <c r="H15" s="10">
        <f>F15*G15</f>
        <v>60</v>
      </c>
      <c r="I15" s="12">
        <v>30</v>
      </c>
      <c r="J15" s="87">
        <v>4</v>
      </c>
      <c r="K15" s="12">
        <v>25</v>
      </c>
      <c r="L15" s="12">
        <f t="shared" ref="L15:L17" si="10">J15*K15</f>
        <v>100</v>
      </c>
      <c r="M15" s="12">
        <v>5</v>
      </c>
      <c r="N15" s="12">
        <v>5</v>
      </c>
      <c r="O15" s="12">
        <v>20</v>
      </c>
      <c r="P15" s="12">
        <f t="shared" ref="P15:P17" si="11">N15*O15</f>
        <v>100</v>
      </c>
      <c r="Q15" s="12" t="s">
        <v>18</v>
      </c>
      <c r="R15" s="12">
        <v>0</v>
      </c>
      <c r="S15" s="12">
        <v>10</v>
      </c>
      <c r="T15" s="12">
        <f t="shared" ref="T15:T17" si="12">R15*S15</f>
        <v>0</v>
      </c>
      <c r="U15" s="12" t="s">
        <v>21</v>
      </c>
      <c r="V15" s="12">
        <v>1</v>
      </c>
      <c r="W15" s="12">
        <v>15</v>
      </c>
      <c r="X15" s="12">
        <f t="shared" ref="X15:X17" si="13">V15*W15</f>
        <v>15</v>
      </c>
      <c r="Y15" s="13">
        <f>X15+T15+L15+H15+P15</f>
        <v>275</v>
      </c>
      <c r="Z15" s="39">
        <f>D15*0.1</f>
        <v>8710</v>
      </c>
      <c r="AA15" s="39">
        <f>Z15+D15</f>
        <v>95810</v>
      </c>
      <c r="AB15" s="39">
        <f>AA15*0.12</f>
        <v>11497.199999999999</v>
      </c>
      <c r="AC15" s="40">
        <f>AA15-AB15</f>
        <v>84312.8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</row>
    <row r="16" spans="1:83" ht="18.75" x14ac:dyDescent="0.3">
      <c r="A16" s="90">
        <v>1</v>
      </c>
      <c r="B16" s="24" t="s">
        <v>73</v>
      </c>
      <c r="C16" s="27" t="s">
        <v>58</v>
      </c>
      <c r="D16" s="46">
        <v>35000</v>
      </c>
      <c r="E16" s="18">
        <v>175</v>
      </c>
      <c r="F16" s="13">
        <v>2</v>
      </c>
      <c r="G16" s="10">
        <v>30</v>
      </c>
      <c r="H16" s="10">
        <f t="shared" ref="H16:H17" si="14">F16*G16</f>
        <v>60</v>
      </c>
      <c r="I16" s="12">
        <v>30</v>
      </c>
      <c r="J16" s="87">
        <v>4</v>
      </c>
      <c r="K16" s="12">
        <v>25</v>
      </c>
      <c r="L16" s="12">
        <f t="shared" si="10"/>
        <v>100</v>
      </c>
      <c r="M16" s="12">
        <v>5</v>
      </c>
      <c r="N16" s="12">
        <v>5</v>
      </c>
      <c r="O16" s="12">
        <v>20</v>
      </c>
      <c r="P16" s="12">
        <f t="shared" si="11"/>
        <v>100</v>
      </c>
      <c r="Q16" s="12" t="s">
        <v>18</v>
      </c>
      <c r="R16" s="12">
        <v>0</v>
      </c>
      <c r="S16" s="12">
        <v>10</v>
      </c>
      <c r="T16" s="12">
        <f t="shared" si="12"/>
        <v>0</v>
      </c>
      <c r="U16" s="12" t="s">
        <v>21</v>
      </c>
      <c r="V16" s="12">
        <v>1</v>
      </c>
      <c r="W16" s="12">
        <v>15</v>
      </c>
      <c r="X16" s="12">
        <f t="shared" si="13"/>
        <v>15</v>
      </c>
      <c r="Y16" s="13">
        <f>X16+T16+L16+H16+P16</f>
        <v>275</v>
      </c>
      <c r="Z16" s="39">
        <f>D16*0.1</f>
        <v>3500</v>
      </c>
      <c r="AA16" s="39">
        <f>Z16+D16</f>
        <v>38500</v>
      </c>
      <c r="AB16" s="39">
        <f>AA16*0.13</f>
        <v>5005</v>
      </c>
      <c r="AC16" s="40">
        <f>AA16-AB16</f>
        <v>33495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</row>
    <row r="17" spans="1:83" ht="37.5" x14ac:dyDescent="0.3">
      <c r="A17" s="93">
        <v>2</v>
      </c>
      <c r="B17" s="94" t="s">
        <v>71</v>
      </c>
      <c r="C17" s="95" t="s">
        <v>72</v>
      </c>
      <c r="D17" s="96">
        <v>85000</v>
      </c>
      <c r="E17" s="18">
        <v>180</v>
      </c>
      <c r="F17" s="19">
        <v>2</v>
      </c>
      <c r="G17" s="18">
        <v>30</v>
      </c>
      <c r="H17" s="18">
        <f t="shared" si="14"/>
        <v>60</v>
      </c>
      <c r="I17" s="20">
        <v>30</v>
      </c>
      <c r="J17" s="87">
        <v>4</v>
      </c>
      <c r="K17" s="20">
        <v>25</v>
      </c>
      <c r="L17" s="20">
        <f t="shared" si="10"/>
        <v>100</v>
      </c>
      <c r="M17" s="20">
        <v>5</v>
      </c>
      <c r="N17" s="20">
        <v>5</v>
      </c>
      <c r="O17" s="20">
        <v>20</v>
      </c>
      <c r="P17" s="20">
        <f t="shared" si="11"/>
        <v>100</v>
      </c>
      <c r="Q17" s="20" t="s">
        <v>18</v>
      </c>
      <c r="R17" s="20">
        <v>0</v>
      </c>
      <c r="S17" s="20">
        <v>10</v>
      </c>
      <c r="T17" s="20">
        <f t="shared" si="12"/>
        <v>0</v>
      </c>
      <c r="U17" s="20" t="s">
        <v>21</v>
      </c>
      <c r="V17" s="20">
        <v>1</v>
      </c>
      <c r="W17" s="20">
        <v>15</v>
      </c>
      <c r="X17" s="20">
        <f t="shared" si="13"/>
        <v>15</v>
      </c>
      <c r="Y17" s="19">
        <f>X17+T17+L17+H17+P17</f>
        <v>275</v>
      </c>
      <c r="Z17" s="97">
        <f>D17*0.1</f>
        <v>8500</v>
      </c>
      <c r="AA17" s="97">
        <f>Z17+D17</f>
        <v>93500</v>
      </c>
      <c r="AB17" s="97">
        <f>AA17*0.12</f>
        <v>11220</v>
      </c>
      <c r="AC17" s="98">
        <f>AA17-AB17</f>
        <v>82280</v>
      </c>
      <c r="AD17" s="5"/>
      <c r="AE17" s="5"/>
      <c r="AF17" s="46"/>
      <c r="AG17" s="5"/>
      <c r="AH17" s="99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</row>
    <row r="18" spans="1:83" ht="18.75" x14ac:dyDescent="0.3">
      <c r="A18" s="91" t="s">
        <v>59</v>
      </c>
      <c r="B18" s="100"/>
      <c r="C18" s="12"/>
      <c r="D18" s="70">
        <f>SUM(D15:D17)</f>
        <v>207100</v>
      </c>
      <c r="E18" s="13"/>
      <c r="F18" s="13"/>
      <c r="G18" s="10"/>
      <c r="H18" s="10"/>
      <c r="I18" s="11"/>
      <c r="J18" s="1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  <c r="Z18" s="9"/>
      <c r="AA18" s="9"/>
      <c r="AB18" s="9"/>
      <c r="AC18" s="44">
        <f>SUM(AC15:AC17)</f>
        <v>200087.8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</row>
  </sheetData>
  <mergeCells count="6">
    <mergeCell ref="A14:D14"/>
    <mergeCell ref="A18:B18"/>
    <mergeCell ref="A5:D5"/>
    <mergeCell ref="A8:B8"/>
    <mergeCell ref="A9:D9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школы</vt:lpstr>
      <vt:lpstr>детские сады</vt:lpstr>
      <vt:lpstr>детские лагеря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 Сергеевич Огарков</dc:creator>
  <cp:lastModifiedBy>Рыжова Наталья Борисовна</cp:lastModifiedBy>
  <cp:lastPrinted>2021-03-02T11:53:24Z</cp:lastPrinted>
  <dcterms:created xsi:type="dcterms:W3CDTF">2020-08-13T14:41:35Z</dcterms:created>
  <dcterms:modified xsi:type="dcterms:W3CDTF">2021-03-02T13:26:36Z</dcterms:modified>
</cp:coreProperties>
</file>